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\paa\users\49403132233\My Documents\Kinnisvara ja töökoha tagamise teenus\Kriisiks valisolek_Kinnisvara ja töökoha teenus\"/>
    </mc:Choice>
  </mc:AlternateContent>
  <xr:revisionPtr revIDLastSave="0" documentId="8_{1137628C-D678-4DB2-9517-42CF44CF4D47}" xr6:coauthVersionLast="46" xr6:coauthVersionMax="46" xr10:uidLastSave="{00000000-0000-0000-0000-000000000000}"/>
  <bookViews>
    <workbookView xWindow="-108" yWindow="-108" windowWidth="30936" windowHeight="16896" xr2:uid="{E848FE21-A891-456A-9DF0-D1FD77AEEA32}"/>
  </bookViews>
  <sheets>
    <sheet name="akt 2023" sheetId="1" r:id="rId1"/>
  </sheets>
  <definedNames>
    <definedName name="_xlnm._FilterDatabase" localSheetId="0" hidden="1">'akt 2023'!$A$14:$N$87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G79" i="1"/>
  <c r="F79" i="1"/>
  <c r="G109" i="1" l="1"/>
  <c r="A109" i="1"/>
  <c r="G107" i="1"/>
  <c r="A107" i="1"/>
  <c r="D98" i="1"/>
  <c r="D93" i="1"/>
  <c r="D91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H73" i="1"/>
  <c r="H72" i="1"/>
  <c r="I71" i="1"/>
  <c r="H71" i="1"/>
  <c r="H70" i="1"/>
  <c r="I69" i="1"/>
  <c r="H69" i="1"/>
  <c r="H68" i="1"/>
  <c r="I67" i="1"/>
  <c r="H67" i="1"/>
  <c r="I66" i="1"/>
  <c r="H66" i="1"/>
  <c r="I65" i="1"/>
  <c r="H65" i="1"/>
  <c r="E93" i="1" s="1"/>
  <c r="H64" i="1"/>
  <c r="H63" i="1"/>
  <c r="H62" i="1"/>
  <c r="I61" i="1"/>
  <c r="H61" i="1"/>
  <c r="I60" i="1"/>
  <c r="H60" i="1"/>
  <c r="I59" i="1"/>
  <c r="H59" i="1"/>
  <c r="I58" i="1"/>
  <c r="H58" i="1"/>
  <c r="I57" i="1"/>
  <c r="G93" i="1" s="1"/>
  <c r="H57" i="1"/>
  <c r="I56" i="1"/>
  <c r="H56" i="1"/>
  <c r="H55" i="1"/>
  <c r="H54" i="1"/>
  <c r="I53" i="1"/>
  <c r="H53" i="1"/>
  <c r="I52" i="1"/>
  <c r="H52" i="1"/>
  <c r="I51" i="1"/>
  <c r="H51" i="1"/>
  <c r="I50" i="1"/>
  <c r="H50" i="1"/>
  <c r="F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F42" i="1"/>
  <c r="H41" i="1"/>
  <c r="H40" i="1"/>
  <c r="I39" i="1"/>
  <c r="H39" i="1"/>
  <c r="H38" i="1"/>
  <c r="H37" i="1"/>
  <c r="H36" i="1"/>
  <c r="F36" i="1"/>
  <c r="I36" i="1" s="1"/>
  <c r="I35" i="1"/>
  <c r="H35" i="1"/>
  <c r="I34" i="1"/>
  <c r="H34" i="1"/>
  <c r="I33" i="1"/>
  <c r="H33" i="1"/>
  <c r="I32" i="1"/>
  <c r="H32" i="1"/>
  <c r="H31" i="1"/>
  <c r="I30" i="1"/>
  <c r="H30" i="1"/>
  <c r="I29" i="1"/>
  <c r="H29" i="1"/>
  <c r="I28" i="1"/>
  <c r="H28" i="1"/>
  <c r="G27" i="1"/>
  <c r="H27" i="1" s="1"/>
  <c r="F27" i="1"/>
  <c r="I27" i="1" s="1"/>
  <c r="G91" i="1" s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H18" i="1"/>
  <c r="H17" i="1"/>
  <c r="H16" i="1"/>
  <c r="H15" i="1"/>
  <c r="E91" i="1" l="1"/>
  <c r="F91" i="1" s="1"/>
  <c r="F93" i="1"/>
  <c r="H93" i="1"/>
  <c r="I93" i="1" s="1"/>
  <c r="H91" i="1"/>
  <c r="F86" i="1"/>
  <c r="F87" i="1" s="1"/>
  <c r="G42" i="1"/>
  <c r="G86" i="1" s="1"/>
  <c r="I42" i="1" l="1"/>
  <c r="E12" i="1"/>
  <c r="G87" i="1"/>
  <c r="I91" i="1"/>
  <c r="H42" i="1"/>
  <c r="D92" i="1"/>
  <c r="D97" i="1"/>
  <c r="I86" i="1" l="1"/>
  <c r="I87" i="1" s="1"/>
  <c r="G92" i="1"/>
  <c r="D94" i="1"/>
  <c r="E92" i="1"/>
  <c r="E94" i="1" s="1"/>
  <c r="H86" i="1"/>
  <c r="G94" i="1" l="1"/>
  <c r="H92" i="1"/>
  <c r="H94" i="1" s="1"/>
  <c r="D99" i="1"/>
  <c r="H87" i="1"/>
  <c r="I12" i="1"/>
  <c r="F92" i="1"/>
  <c r="F94" i="1" s="1"/>
  <c r="I92" i="1" l="1"/>
  <c r="I94" i="1" s="1"/>
  <c r="G100" i="1"/>
  <c r="D100" i="1"/>
</calcChain>
</file>

<file path=xl/sharedStrings.xml><?xml version="1.0" encoding="utf-8"?>
<sst xmlns="http://schemas.openxmlformats.org/spreadsheetml/2006/main" count="543" uniqueCount="177">
  <si>
    <t>Käsunduslepingu nr AET-15/2023-172 juurde</t>
  </si>
  <si>
    <t>AKT</t>
  </si>
  <si>
    <t>ÜLEANDMISE-VASTUVÕTMISE KOHTA</t>
  </si>
  <si>
    <t xml:space="preserve">Riigi Kinnisvara AS </t>
  </si>
  <si>
    <t xml:space="preserve">(edaspidi nimetatud Üleandja)  esindajad </t>
  </si>
  <si>
    <t>Ülle Tamm</t>
  </si>
  <si>
    <t>ja</t>
  </si>
  <si>
    <t>Päästeamet</t>
  </si>
  <si>
    <r>
      <rPr>
        <sz val="11"/>
        <rFont val="Times New Roman"/>
        <family val="1"/>
        <charset val="186"/>
      </rPr>
      <t>(edaspidi nimetatud Vastuvõtja)</t>
    </r>
    <r>
      <rPr>
        <b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esindaja</t>
    </r>
    <r>
      <rPr>
        <b/>
        <sz val="11"/>
        <rFont val="Times New Roman"/>
        <family val="1"/>
        <charset val="186"/>
      </rPr>
      <t xml:space="preserve"> </t>
    </r>
  </si>
  <si>
    <t>Jaanika Veldre</t>
  </si>
  <si>
    <t>leppisid kokku alljärgnevas:</t>
  </si>
  <si>
    <t xml:space="preserve">1.    </t>
  </si>
  <si>
    <t>Üleandja annab Vastuvõtjale üle käsunduslepingu nr AET-15/2023-172 alusel teostatud tööd summas</t>
  </si>
  <si>
    <t xml:space="preserve">, millele lisandub RKAS projektijuhtimistasu </t>
  </si>
  <si>
    <t>ja Eesti Vabariigis kehtiv käibemaks.</t>
  </si>
  <si>
    <t>Aadress</t>
  </si>
  <si>
    <t>Regioon</t>
  </si>
  <si>
    <t>Töö lühike kirjeldus</t>
  </si>
  <si>
    <t>Projektijuht</t>
  </si>
  <si>
    <t>Hanke tulemus</t>
  </si>
  <si>
    <t>2023.a akteeritavad tööd</t>
  </si>
  <si>
    <t>RKAS korraldus-tasu, 7%</t>
  </si>
  <si>
    <t>2024.a akteeritava summa prognoos</t>
  </si>
  <si>
    <t>Tööde hankija</t>
  </si>
  <si>
    <t>Projekti liik</t>
  </si>
  <si>
    <t>Märkus</t>
  </si>
  <si>
    <t>Ankru tn 12, Põhja-Tallinna linnaosa, Tallinn, Harju maakond</t>
  </si>
  <si>
    <t>põhja</t>
  </si>
  <si>
    <t>Statsionaarse generaatori paigaldus</t>
  </si>
  <si>
    <t>Jaanus Hiiemäe</t>
  </si>
  <si>
    <t>PÄA</t>
  </si>
  <si>
    <t xml:space="preserve">Generaatori paigaldus </t>
  </si>
  <si>
    <t>Generaator viiakse Põltsamaale</t>
  </si>
  <si>
    <t>Läbipääsusüsteemi rajamine</t>
  </si>
  <si>
    <t>TOP30</t>
  </si>
  <si>
    <t>Ainult projekteermine, tööd jäeti ära</t>
  </si>
  <si>
    <t>Välisperimeetri videovalve</t>
  </si>
  <si>
    <t>Tööd jäeti ära</t>
  </si>
  <si>
    <t xml:space="preserve">Voldikvärava paigaldus </t>
  </si>
  <si>
    <t>Kloostrimetsa tee 22, Pirita linnaosa, Tallinn, Harju maakond</t>
  </si>
  <si>
    <t>Piirdeaed ja voldikvärav</t>
  </si>
  <si>
    <t>Andrus Gatski</t>
  </si>
  <si>
    <t xml:space="preserve">K22 lepingu (388) jääk koos reserviga on 27 907,00 eurot. Tööde tähtaeg 28.02.2024, kuna ehitisteatise kinnitamine viibis. </t>
  </si>
  <si>
    <t>Tööd lõpetatud</t>
  </si>
  <si>
    <t>Tööde tähtaeg 29.02.2024</t>
  </si>
  <si>
    <t>Mänsaku tn 8, Kristiine linnaosa, Tallinn, Harju maakond</t>
  </si>
  <si>
    <t>Läbipääsusüsteemi lisamine</t>
  </si>
  <si>
    <t>Tööde tähtaeg 30.04.2024</t>
  </si>
  <si>
    <t>Välisperimeetri videovalve + M-link</t>
  </si>
  <si>
    <t>Veose tn 1, Maardu linn, Harju maakond</t>
  </si>
  <si>
    <t>Valgusreklaami "PÄÄSTE" hoonele paigaldamine</t>
  </si>
  <si>
    <t xml:space="preserve">Halduslepingu remont </t>
  </si>
  <si>
    <t>Ülejõe tee 2a, Keila linn, Harju maakond</t>
  </si>
  <si>
    <t>Piirdeaiad ja voldikväravad</t>
  </si>
  <si>
    <t xml:space="preserve">Ü2a lepingu (387) jääk koos reserviga 22 301,39 eurot. Tööde tähtaeg 28.02.2024, kuna ehitisteatise kinnitamine viibis. </t>
  </si>
  <si>
    <t>Generaatori ja kütusemahuti turvalisuse tagamine</t>
  </si>
  <si>
    <t>Töid ei teostata/lahendatakse uue piirdeaia ja läbipääsusüsteemiga</t>
  </si>
  <si>
    <t>Raua tn 2, Kesklinna linnaosa, Tallinn, Harju maakond</t>
  </si>
  <si>
    <t>Elutähtsatele süsteemidele UPS´ide lisamine</t>
  </si>
  <si>
    <t>Hoone perimeetrikaamerate vahetus</t>
  </si>
  <si>
    <t xml:space="preserve">Videoserveri vahetus </t>
  </si>
  <si>
    <t xml:space="preserve">WIFi alade korrastamise lisatöö </t>
  </si>
  <si>
    <t>Tööde tähtaeg 31.03.2024</t>
  </si>
  <si>
    <t>Pritsu, Vardja küla, Kose vald, Harju maakond</t>
  </si>
  <si>
    <t>Asfaltplatsi rajamine</t>
  </si>
  <si>
    <t>Hillar Takk</t>
  </si>
  <si>
    <t>RKAS</t>
  </si>
  <si>
    <t>Ilmastikuolude tõttu asfaltkatte paigaldamine 31.05.2024</t>
  </si>
  <si>
    <t>Kõrgessaare mnt 47, Kärdla linn, Hiiumaa vald, Hiiu maakond</t>
  </si>
  <si>
    <t>lääne</t>
  </si>
  <si>
    <t>Jaak Verlin</t>
  </si>
  <si>
    <t>M-link väravale</t>
  </si>
  <si>
    <t>Mäe plats 3, Käina alevik, Hiiumaa vald, Hiiu maakond</t>
  </si>
  <si>
    <t>Vaegtööd lõpetatakse 31.01.24</t>
  </si>
  <si>
    <t>Statsionaarse generaatori paigaldus OJV</t>
  </si>
  <si>
    <t>Pritsumaja, Nõva küla, Lääne-Nigula vald, Lääne maakond</t>
  </si>
  <si>
    <t>Statsionaarse generaatori ümberprojekteerimine, paigaldus, OJV</t>
  </si>
  <si>
    <t>Mailis Linde</t>
  </si>
  <si>
    <t>Töö valmis, vaegtöödeks (tähtaeg 31.01) jääb keskserveriga ühendamine ja kasutusloa väljastamine (taotlus esitatud)</t>
  </si>
  <si>
    <t>Aiandi tn 4, Häädemeeste alevik, Häädemeeste vald, Pärnu maakond</t>
  </si>
  <si>
    <t>Läbipääsusüsteemi uuendamine koos fonosüsteemiga</t>
  </si>
  <si>
    <t>Aigo Keskküla</t>
  </si>
  <si>
    <t>Tööd lõpetatakse jaanuar 2024. Summade jagunemine lahtrites.</t>
  </si>
  <si>
    <t>Tiigi tn 7, Koeru alevik, Järva vald, Järva maakond</t>
  </si>
  <si>
    <t>Einar Künnapuu</t>
  </si>
  <si>
    <t>Tööriiete hoiuruumi remont</t>
  </si>
  <si>
    <t>Välisseinte viimistluse ja katuse plekkide parandused</t>
  </si>
  <si>
    <t>Valgusreklaam "PÄÄSTE" hoone fassaadile või katusele</t>
  </si>
  <si>
    <t>Kevade tn 10, Sulupere küla, Rapla vald, Rapla maakond</t>
  </si>
  <si>
    <t>tööde tähtaeg 31.01.2024</t>
  </si>
  <si>
    <t>Läbipääsusüsteemi ehitamine hoone välisperimeetri ustele</t>
  </si>
  <si>
    <t>lisatööna ühendamine Raua 2-ga, tööde tähtaeg 31.01.2024</t>
  </si>
  <si>
    <t>Väravate läbipääsusüstee uuendus (M-Link)</t>
  </si>
  <si>
    <t>Kaluri tn 1, Orissaare alevik, Saaremaa vald, Saare maakond</t>
  </si>
  <si>
    <t>Kuldar Alles</t>
  </si>
  <si>
    <t>Kooli tn 8, Kihelkonna alevik, Saaremaa vald, Saare maakond</t>
  </si>
  <si>
    <t>Piiri tn 10, Lihula linn, Lääneranna vald, Pärnu maakond</t>
  </si>
  <si>
    <t>Töö valmis</t>
  </si>
  <si>
    <t>Pärnu mnt 2a, Tõstamaa alevik, Pärnu linn, Pärnu maakond</t>
  </si>
  <si>
    <t>Väljasõidule liikluspeegli paigaldus</t>
  </si>
  <si>
    <t>Aleksandri tn 11a, Tartu linn, Tartu linn, Tartu maakond</t>
  </si>
  <si>
    <t>lõuna</t>
  </si>
  <si>
    <t>Voldikvärav reageerimisteele (M-Lingiga)</t>
  </si>
  <si>
    <t>Tõnu Ohakas</t>
  </si>
  <si>
    <t>Paavo Prans</t>
  </si>
  <si>
    <t>Läbipääsusüsteemi loomine hoone välisustele</t>
  </si>
  <si>
    <t>Räpina mnt 20a, Võru linn, Võru maakond</t>
  </si>
  <si>
    <t xml:space="preserve">Voldikvärav ja piirdeaed </t>
  </si>
  <si>
    <t>Urmas Vahi</t>
  </si>
  <si>
    <t>Karja tn 16, Valga linn, Valga vald, Valga maakond</t>
  </si>
  <si>
    <t>Läbipääsussüsteemi ja kaamerate uuendamine</t>
  </si>
  <si>
    <t xml:space="preserve">Tööd lõpetatud, teostusdokumentatsiooni parandatakse. </t>
  </si>
  <si>
    <t>Posti tn 52c, Mustla alevik, Viljandi vald, Viljandi maakond</t>
  </si>
  <si>
    <t>Meistripunkti, Kraavi küla, Antsla vald, Võru maakond</t>
  </si>
  <si>
    <t>Statsionaarse generaatori projekt, paigaldus ja OJV</t>
  </si>
  <si>
    <t>Meeskonna ruumidesse jahutuse paigaldamine</t>
  </si>
  <si>
    <t>Tööd lõpetatud. RKAS oli hankija</t>
  </si>
  <si>
    <t>Aia tn 36, Jõgeva linn, Jõgeva vald, Jõgeva maakond</t>
  </si>
  <si>
    <t>Videovalve ja läbipääsusüsteemi rajamine</t>
  </si>
  <si>
    <t>Karin Poolak</t>
  </si>
  <si>
    <t>Lisatööna fono paigaldus, tööde lõpptähtaeg 31.01.24</t>
  </si>
  <si>
    <t>Jaama tn 207, Tartu linn, Tartu linn, Tartu maakond</t>
  </si>
  <si>
    <t>Valve- ja läbipääsusüsteem</t>
  </si>
  <si>
    <t>Kliendiparkla piirdeaia ehitus</t>
  </si>
  <si>
    <t>Marko Unt</t>
  </si>
  <si>
    <t>Tööde tähtaeg 31.01.2024</t>
  </si>
  <si>
    <t>Lossi tn 4, Alatskivi alevik, Peipsiääre vald, Tartu maakond</t>
  </si>
  <si>
    <t>Lao tn 17, Põlva linn, Põlva vald, Põlva maakond</t>
  </si>
  <si>
    <t>Olemasoleva sissesõidutee remont</t>
  </si>
  <si>
    <t>Erich Tohvre</t>
  </si>
  <si>
    <t xml:space="preserve">Välisperimeetri videovalve </t>
  </si>
  <si>
    <t>Vahtra tn 3, Narva linn, Ida-Viru maakond</t>
  </si>
  <si>
    <t>ida</t>
  </si>
  <si>
    <t>Välisperimeetri liugvärava asendamine voldikvärava vastu</t>
  </si>
  <si>
    <t>Kätlin Pihlak</t>
  </si>
  <si>
    <t>Voldikvärava tarneraskused. Tööde lõpptähtaeg 31.01.24</t>
  </si>
  <si>
    <t>Pikk tn 18a, Tapa linn, Tapa vald, Lääne-Viru maakond</t>
  </si>
  <si>
    <t>Voldikvärava paigaldamine koos M-lingiga ja LPS</t>
  </si>
  <si>
    <t>Perimeetrikaamerad</t>
  </si>
  <si>
    <t>Tööstuse tn 10, Ebavere küla, Väike-Maarja vald, Lääne-Viru maakond</t>
  </si>
  <si>
    <t>Andrus Nõmmela</t>
  </si>
  <si>
    <t>automaatikatööd lõpetamata, lõpptähtaeg 31.01.24</t>
  </si>
  <si>
    <t>Hoone sise- ja välisvalgustuse välja vahetamine LEDi vastu</t>
  </si>
  <si>
    <t>Hange oli RKASi nimel</t>
  </si>
  <si>
    <t>Vanade õhksoojuspumpade välja vahetamine ja uue lisamine</t>
  </si>
  <si>
    <t>F. R. Kreutzwaldi tn 5a, Rakvere linn, Lääne-Viru maakond</t>
  </si>
  <si>
    <t>Voldikvärava paigaldus, koos M-link lahendusega</t>
  </si>
  <si>
    <t>Staadioni tn 4, Kunda linn, Viru-Nigula vald, Lääne-Viru maakond</t>
  </si>
  <si>
    <t>Vilkuri tn 1, Iisaku alevik, Alutaguse vald, Ida-Viru maakond</t>
  </si>
  <si>
    <t xml:space="preserve">Läbipääsusüsteemi uuendus </t>
  </si>
  <si>
    <t>Lõppseadistus tähtajaga 31.01.2024</t>
  </si>
  <si>
    <t>Tegelik maksumus kokku km-ta:</t>
  </si>
  <si>
    <t>Tegelik maksumus kokku km-ga (20%):</t>
  </si>
  <si>
    <t>Projekti liigi alusel:</t>
  </si>
  <si>
    <t>Akteeritavad tööd</t>
  </si>
  <si>
    <t>korraldustasu</t>
  </si>
  <si>
    <t>2023.a kokku</t>
  </si>
  <si>
    <t>prognoositav korraldustasu</t>
  </si>
  <si>
    <t>2024.a kokku</t>
  </si>
  <si>
    <t>Kokku, km-ta</t>
  </si>
  <si>
    <t xml:space="preserve">Tööde hankimine ja hüvitamine: </t>
  </si>
  <si>
    <t>nimel</t>
  </si>
  <si>
    <t>töövõtja on esitanud arved otse vastuvõtjale ja RKAS nende osas arvet ei esita</t>
  </si>
  <si>
    <t>RKAS esitab arve akti alusel</t>
  </si>
  <si>
    <t>RKAS korraldustasu</t>
  </si>
  <si>
    <t>Kokku</t>
  </si>
  <si>
    <t>sh RKASi arve aluseks</t>
  </si>
  <si>
    <r>
      <t>2.</t>
    </r>
    <r>
      <rPr>
        <sz val="11"/>
        <color theme="1"/>
        <rFont val="Times New Roman"/>
        <family val="1"/>
        <charset val="186"/>
      </rPr>
      <t xml:space="preserve"> </t>
    </r>
  </si>
  <si>
    <t>Käesolev akt on koostatud ühel (1) lehel ja allkirjastatud digitaalselt.</t>
  </si>
  <si>
    <r>
      <t>3.</t>
    </r>
    <r>
      <rPr>
        <sz val="11"/>
        <color theme="1"/>
        <rFont val="Times New Roman"/>
        <family val="1"/>
        <charset val="186"/>
      </rPr>
      <t xml:space="preserve"> </t>
    </r>
  </si>
  <si>
    <t>Käesolevale aktile alla kirjutades kinnitavad Üleandja ja Vastuvõtja, et tööd on üle antud ja vastu võetud 31.12.2023 seisuga</t>
  </si>
  <si>
    <t>Üleandja:</t>
  </si>
  <si>
    <t>Vastuvõtja:</t>
  </si>
  <si>
    <t>allkirjastatud digitaalselt</t>
  </si>
  <si>
    <t>töö valmis, täitedok parandamisel</t>
  </si>
  <si>
    <t>2024.a prognoositav jääk</t>
  </si>
  <si>
    <t>Statsionaarse generaatori paigaldus ja OJV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</si>
</sst>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\ [$€-425]_-;\-* #,##0\ [$€-425]_-;_-* &quot;-&quot;??\ [$€-425]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0" tint="-0.49998474074526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0" tint="-0.499984740745262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1" fillId="0" borderId="5" xfId="0" applyFont="1" applyBorder="1"/>
    <xf numFmtId="49" fontId="1" fillId="0" borderId="6" xfId="0" applyNumberFormat="1" applyFont="1" applyBorder="1"/>
    <xf numFmtId="49" fontId="1" fillId="0" borderId="0" xfId="0" applyNumberFormat="1" applyFont="1"/>
    <xf numFmtId="164" fontId="1" fillId="0" borderId="7" xfId="0" applyNumberFormat="1" applyFont="1" applyBorder="1"/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8" fontId="5" fillId="0" borderId="8" xfId="0" applyNumberFormat="1" applyFont="1" applyBorder="1" applyAlignment="1">
      <alignment horizontal="center" vertical="center"/>
    </xf>
    <xf numFmtId="0" fontId="1" fillId="0" borderId="8" xfId="0" applyFont="1" applyBorder="1"/>
    <xf numFmtId="49" fontId="6" fillId="0" borderId="6" xfId="0" applyNumberFormat="1" applyFont="1" applyBorder="1"/>
    <xf numFmtId="8" fontId="5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49" fontId="3" fillId="0" borderId="6" xfId="0" applyNumberFormat="1" applyFont="1" applyBorder="1"/>
    <xf numFmtId="0" fontId="1" fillId="0" borderId="6" xfId="0" applyFont="1" applyBorder="1" applyAlignment="1">
      <alignment wrapText="1"/>
    </xf>
    <xf numFmtId="164" fontId="1" fillId="0" borderId="5" xfId="0" applyNumberFormat="1" applyFont="1" applyBorder="1" applyAlignment="1">
      <alignment horizontal="right"/>
    </xf>
    <xf numFmtId="14" fontId="1" fillId="0" borderId="6" xfId="0" applyNumberFormat="1" applyFont="1" applyBorder="1"/>
    <xf numFmtId="0" fontId="1" fillId="0" borderId="6" xfId="0" applyFont="1" applyBorder="1" applyAlignment="1">
      <alignment vertical="top" wrapText="1"/>
    </xf>
    <xf numFmtId="164" fontId="3" fillId="0" borderId="7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2" fillId="2" borderId="10" xfId="0" applyFont="1" applyFill="1" applyBorder="1"/>
    <xf numFmtId="49" fontId="2" fillId="2" borderId="11" xfId="0" applyNumberFormat="1" applyFont="1" applyFill="1" applyBorder="1"/>
    <xf numFmtId="49" fontId="4" fillId="2" borderId="11" xfId="0" applyNumberFormat="1" applyFont="1" applyFill="1" applyBorder="1"/>
    <xf numFmtId="0" fontId="2" fillId="2" borderId="11" xfId="0" applyFont="1" applyFill="1" applyBorder="1"/>
    <xf numFmtId="0" fontId="7" fillId="2" borderId="11" xfId="0" applyFont="1" applyFill="1" applyBorder="1" applyAlignment="1">
      <alignment horizontal="right" vertical="center"/>
    </xf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7" fillId="2" borderId="14" xfId="0" applyFont="1" applyFill="1" applyBorder="1" applyAlignment="1">
      <alignment horizontal="right" vertical="center"/>
    </xf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0" fontId="2" fillId="0" borderId="0" xfId="0" applyFont="1"/>
    <xf numFmtId="0" fontId="7" fillId="0" borderId="0" xfId="0" applyFont="1" applyAlignment="1">
      <alignment horizontal="right" vertical="center"/>
    </xf>
    <xf numFmtId="164" fontId="2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8" fontId="5" fillId="0" borderId="0" xfId="0" applyNumberFormat="1" applyFont="1" applyAlignment="1">
      <alignment horizontal="right" vertical="center"/>
    </xf>
    <xf numFmtId="8" fontId="1" fillId="0" borderId="0" xfId="0" applyNumberFormat="1" applyFont="1"/>
    <xf numFmtId="8" fontId="6" fillId="0" borderId="0" xfId="0" applyNumberFormat="1" applyFont="1" applyAlignment="1">
      <alignment horizontal="right" vertical="center"/>
    </xf>
    <xf numFmtId="8" fontId="6" fillId="0" borderId="0" xfId="0" applyNumberFormat="1" applyFont="1"/>
    <xf numFmtId="8" fontId="5" fillId="0" borderId="14" xfId="0" applyNumberFormat="1" applyFont="1" applyBorder="1" applyAlignment="1">
      <alignment horizontal="right" vertical="center"/>
    </xf>
    <xf numFmtId="8" fontId="1" fillId="0" borderId="14" xfId="0" applyNumberFormat="1" applyFont="1" applyBorder="1"/>
    <xf numFmtId="8" fontId="6" fillId="0" borderId="14" xfId="0" applyNumberFormat="1" applyFont="1" applyBorder="1" applyAlignment="1">
      <alignment horizontal="right" vertical="center"/>
    </xf>
    <xf numFmtId="8" fontId="6" fillId="0" borderId="14" xfId="0" applyNumberFormat="1" applyFont="1" applyBorder="1"/>
    <xf numFmtId="8" fontId="7" fillId="0" borderId="0" xfId="0" applyNumberFormat="1" applyFont="1" applyAlignment="1">
      <alignment horizontal="center" vertical="center"/>
    </xf>
    <xf numFmtId="8" fontId="7" fillId="0" borderId="0" xfId="0" applyNumberFormat="1" applyFont="1" applyAlignment="1">
      <alignment horizontal="right" vertical="center"/>
    </xf>
    <xf numFmtId="8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9" fillId="0" borderId="0" xfId="0" applyFont="1"/>
    <xf numFmtId="9" fontId="1" fillId="0" borderId="0" xfId="0" applyNumberFormat="1" applyFont="1" applyAlignment="1">
      <alignment horizontal="center"/>
    </xf>
    <xf numFmtId="8" fontId="2" fillId="0" borderId="0" xfId="0" applyNumberFormat="1" applyFont="1"/>
    <xf numFmtId="0" fontId="7" fillId="0" borderId="0" xfId="0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B384-6C69-4B67-BB48-E469F9BCFEE7}">
  <dimension ref="A1:N112"/>
  <sheetViews>
    <sheetView tabSelected="1" zoomScale="85" zoomScaleNormal="85" workbookViewId="0">
      <selection activeCell="E108" sqref="E108"/>
    </sheetView>
  </sheetViews>
  <sheetFormatPr defaultColWidth="9.109375" defaultRowHeight="13.8" x14ac:dyDescent="0.25"/>
  <cols>
    <col min="1" max="1" width="6.33203125" style="1" customWidth="1"/>
    <col min="2" max="2" width="55.88671875" style="1" customWidth="1"/>
    <col min="3" max="3" width="14.88671875" style="1" customWidth="1"/>
    <col min="4" max="4" width="52.5546875" style="1" customWidth="1"/>
    <col min="5" max="5" width="18.33203125" style="1" customWidth="1"/>
    <col min="6" max="6" width="14.5546875" style="1" customWidth="1"/>
    <col min="7" max="7" width="15.88671875" style="1" customWidth="1"/>
    <col min="8" max="8" width="12.88671875" style="1" customWidth="1"/>
    <col min="9" max="9" width="16.6640625" style="1" customWidth="1"/>
    <col min="10" max="10" width="14.109375" style="1" customWidth="1"/>
    <col min="11" max="11" width="19.5546875" style="1" customWidth="1"/>
    <col min="12" max="12" width="55.88671875" style="1" customWidth="1"/>
    <col min="13" max="16384" width="9.109375" style="1"/>
  </cols>
  <sheetData>
    <row r="1" spans="1:12" x14ac:dyDescent="0.25">
      <c r="L1" s="2" t="s">
        <v>0</v>
      </c>
    </row>
    <row r="3" spans="1:12" ht="17.25" customHeight="1" x14ac:dyDescent="0.25">
      <c r="D3" s="3" t="s">
        <v>1</v>
      </c>
    </row>
    <row r="4" spans="1:12" x14ac:dyDescent="0.25">
      <c r="D4" s="3" t="s">
        <v>2</v>
      </c>
    </row>
    <row r="5" spans="1:12" x14ac:dyDescent="0.25">
      <c r="A5" s="4"/>
    </row>
    <row r="6" spans="1:12" x14ac:dyDescent="0.25">
      <c r="A6" s="5" t="s">
        <v>3</v>
      </c>
      <c r="B6" s="5"/>
      <c r="C6" s="6" t="s">
        <v>4</v>
      </c>
      <c r="D6" s="5"/>
      <c r="E6" s="7" t="s">
        <v>5</v>
      </c>
      <c r="I6" s="5"/>
      <c r="J6" s="5"/>
      <c r="K6" s="5"/>
      <c r="L6" s="5"/>
    </row>
    <row r="7" spans="1:12" x14ac:dyDescent="0.25">
      <c r="A7" s="8" t="s">
        <v>6</v>
      </c>
      <c r="B7" s="9"/>
      <c r="C7" s="9"/>
      <c r="D7" s="9"/>
      <c r="E7" s="9"/>
      <c r="F7" s="9"/>
      <c r="G7" s="10"/>
      <c r="H7" s="10"/>
      <c r="I7" s="9"/>
      <c r="J7" s="9"/>
      <c r="K7" s="9"/>
      <c r="L7" s="9"/>
    </row>
    <row r="8" spans="1:12" x14ac:dyDescent="0.25">
      <c r="A8" s="11" t="s">
        <v>7</v>
      </c>
      <c r="B8" s="11"/>
      <c r="C8" s="11" t="s">
        <v>8</v>
      </c>
      <c r="D8" s="11"/>
      <c r="E8" s="7" t="s">
        <v>9</v>
      </c>
      <c r="I8" s="11"/>
      <c r="J8" s="11"/>
      <c r="K8" s="11"/>
      <c r="L8" s="11"/>
    </row>
    <row r="9" spans="1:12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6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</row>
    <row r="12" spans="1:12" x14ac:dyDescent="0.25">
      <c r="A12" s="12" t="s">
        <v>11</v>
      </c>
      <c r="B12" s="7" t="s">
        <v>12</v>
      </c>
      <c r="E12" s="13">
        <f>G86</f>
        <v>2243968.9500000002</v>
      </c>
      <c r="F12" s="1" t="s">
        <v>13</v>
      </c>
      <c r="I12" s="14">
        <f>H86</f>
        <v>157077.82650000002</v>
      </c>
      <c r="J12" s="6" t="s">
        <v>14</v>
      </c>
      <c r="K12" s="6"/>
    </row>
    <row r="14" spans="1:12" ht="41.4" x14ac:dyDescent="0.25">
      <c r="A14" s="15"/>
      <c r="B14" s="16" t="s">
        <v>15</v>
      </c>
      <c r="C14" s="16" t="s">
        <v>16</v>
      </c>
      <c r="D14" s="17" t="s">
        <v>17</v>
      </c>
      <c r="E14" s="16" t="s">
        <v>18</v>
      </c>
      <c r="F14" s="18" t="s">
        <v>19</v>
      </c>
      <c r="G14" s="19" t="s">
        <v>20</v>
      </c>
      <c r="H14" s="18" t="s">
        <v>21</v>
      </c>
      <c r="I14" s="18" t="s">
        <v>22</v>
      </c>
      <c r="J14" s="18" t="s">
        <v>23</v>
      </c>
      <c r="K14" s="18" t="s">
        <v>24</v>
      </c>
      <c r="L14" s="18" t="s">
        <v>25</v>
      </c>
    </row>
    <row r="15" spans="1:12" x14ac:dyDescent="0.25">
      <c r="A15" s="20">
        <v>1</v>
      </c>
      <c r="B15" s="21" t="s">
        <v>26</v>
      </c>
      <c r="C15" s="21" t="s">
        <v>27</v>
      </c>
      <c r="D15" s="22" t="s">
        <v>28</v>
      </c>
      <c r="E15" s="21" t="s">
        <v>29</v>
      </c>
      <c r="F15" s="23">
        <v>84260</v>
      </c>
      <c r="G15" s="24">
        <v>63760</v>
      </c>
      <c r="H15" s="25">
        <f>G15*0.07</f>
        <v>4463.2000000000007</v>
      </c>
      <c r="I15" s="26">
        <v>0</v>
      </c>
      <c r="J15" s="27" t="s">
        <v>30</v>
      </c>
      <c r="K15" s="27" t="s">
        <v>31</v>
      </c>
      <c r="L15" s="28" t="s">
        <v>32</v>
      </c>
    </row>
    <row r="16" spans="1:12" x14ac:dyDescent="0.25">
      <c r="A16" s="20"/>
      <c r="B16" s="29" t="s">
        <v>26</v>
      </c>
      <c r="C16" s="21" t="s">
        <v>27</v>
      </c>
      <c r="D16" s="22" t="s">
        <v>33</v>
      </c>
      <c r="E16" s="21" t="s">
        <v>29</v>
      </c>
      <c r="F16" s="23">
        <v>31131</v>
      </c>
      <c r="G16" s="24">
        <v>5500</v>
      </c>
      <c r="H16" s="25">
        <f t="shared" ref="H16:H80" si="0">G16*0.07</f>
        <v>385.00000000000006</v>
      </c>
      <c r="I16" s="26">
        <v>0</v>
      </c>
      <c r="J16" s="30" t="s">
        <v>30</v>
      </c>
      <c r="K16" s="30" t="s">
        <v>34</v>
      </c>
      <c r="L16" s="31" t="s">
        <v>35</v>
      </c>
    </row>
    <row r="17" spans="1:12" x14ac:dyDescent="0.25">
      <c r="A17" s="20"/>
      <c r="B17" s="29" t="s">
        <v>26</v>
      </c>
      <c r="C17" s="32" t="s">
        <v>27</v>
      </c>
      <c r="D17" s="22" t="s">
        <v>36</v>
      </c>
      <c r="E17" s="21" t="s">
        <v>29</v>
      </c>
      <c r="F17" s="23">
        <v>21646</v>
      </c>
      <c r="G17" s="24">
        <v>0</v>
      </c>
      <c r="H17" s="25">
        <f t="shared" si="0"/>
        <v>0</v>
      </c>
      <c r="I17" s="26">
        <v>0</v>
      </c>
      <c r="J17" s="30" t="s">
        <v>30</v>
      </c>
      <c r="K17" s="30" t="s">
        <v>34</v>
      </c>
      <c r="L17" s="31" t="s">
        <v>37</v>
      </c>
    </row>
    <row r="18" spans="1:12" x14ac:dyDescent="0.25">
      <c r="A18" s="20"/>
      <c r="B18" s="29" t="s">
        <v>26</v>
      </c>
      <c r="C18" s="32" t="s">
        <v>27</v>
      </c>
      <c r="D18" s="22" t="s">
        <v>38</v>
      </c>
      <c r="E18" s="21" t="s">
        <v>29</v>
      </c>
      <c r="F18" s="23">
        <v>1245</v>
      </c>
      <c r="G18" s="24">
        <v>0</v>
      </c>
      <c r="H18" s="25">
        <f t="shared" si="0"/>
        <v>0</v>
      </c>
      <c r="I18" s="26">
        <v>0</v>
      </c>
      <c r="J18" s="30" t="s">
        <v>30</v>
      </c>
      <c r="K18" s="30" t="s">
        <v>34</v>
      </c>
      <c r="L18" s="31" t="s">
        <v>37</v>
      </c>
    </row>
    <row r="19" spans="1:12" ht="29.25" customHeight="1" x14ac:dyDescent="0.25">
      <c r="A19" s="20">
        <v>2</v>
      </c>
      <c r="B19" s="21" t="s">
        <v>39</v>
      </c>
      <c r="C19" s="32" t="s">
        <v>27</v>
      </c>
      <c r="D19" s="22" t="s">
        <v>40</v>
      </c>
      <c r="E19" s="21" t="s">
        <v>41</v>
      </c>
      <c r="F19" s="24">
        <v>36110</v>
      </c>
      <c r="G19" s="24">
        <v>27387</v>
      </c>
      <c r="H19" s="25">
        <f>G19*0.07</f>
        <v>1917.0900000000001</v>
      </c>
      <c r="I19" s="26">
        <f t="shared" ref="I19:I82" si="1">F19-G19</f>
        <v>8723</v>
      </c>
      <c r="J19" s="30" t="s">
        <v>30</v>
      </c>
      <c r="K19" s="30" t="s">
        <v>34</v>
      </c>
      <c r="L19" s="33" t="s">
        <v>42</v>
      </c>
    </row>
    <row r="20" spans="1:12" x14ac:dyDescent="0.25">
      <c r="A20" s="20"/>
      <c r="B20" s="29" t="s">
        <v>39</v>
      </c>
      <c r="C20" s="32" t="s">
        <v>27</v>
      </c>
      <c r="D20" s="22" t="s">
        <v>28</v>
      </c>
      <c r="E20" s="21" t="s">
        <v>41</v>
      </c>
      <c r="F20" s="24">
        <v>81480</v>
      </c>
      <c r="G20" s="24">
        <v>81480</v>
      </c>
      <c r="H20" s="25">
        <f t="shared" si="0"/>
        <v>5703.6</v>
      </c>
      <c r="I20" s="26">
        <f t="shared" si="1"/>
        <v>0</v>
      </c>
      <c r="J20" s="30" t="s">
        <v>30</v>
      </c>
      <c r="K20" s="30" t="s">
        <v>31</v>
      </c>
      <c r="L20" s="31" t="s">
        <v>43</v>
      </c>
    </row>
    <row r="21" spans="1:12" x14ac:dyDescent="0.25">
      <c r="A21" s="20"/>
      <c r="B21" s="29" t="s">
        <v>39</v>
      </c>
      <c r="C21" s="32" t="s">
        <v>27</v>
      </c>
      <c r="D21" s="22" t="s">
        <v>33</v>
      </c>
      <c r="E21" s="21" t="s">
        <v>41</v>
      </c>
      <c r="F21" s="24">
        <v>37784.9</v>
      </c>
      <c r="G21" s="24">
        <v>30361</v>
      </c>
      <c r="H21" s="25">
        <f t="shared" si="0"/>
        <v>2125.27</v>
      </c>
      <c r="I21" s="26">
        <f t="shared" si="1"/>
        <v>7423.9000000000015</v>
      </c>
      <c r="J21" s="30" t="s">
        <v>30</v>
      </c>
      <c r="K21" s="30" t="s">
        <v>34</v>
      </c>
      <c r="L21" s="31" t="s">
        <v>44</v>
      </c>
    </row>
    <row r="22" spans="1:12" x14ac:dyDescent="0.25">
      <c r="A22" s="20"/>
      <c r="B22" s="29" t="s">
        <v>39</v>
      </c>
      <c r="C22" s="32" t="s">
        <v>27</v>
      </c>
      <c r="D22" s="22" t="s">
        <v>36</v>
      </c>
      <c r="E22" s="21" t="s">
        <v>41</v>
      </c>
      <c r="F22" s="24">
        <v>31583.599999999999</v>
      </c>
      <c r="G22" s="24">
        <v>28425</v>
      </c>
      <c r="H22" s="25">
        <f t="shared" si="0"/>
        <v>1989.7500000000002</v>
      </c>
      <c r="I22" s="26">
        <f t="shared" si="1"/>
        <v>3158.5999999999985</v>
      </c>
      <c r="J22" s="30" t="s">
        <v>30</v>
      </c>
      <c r="K22" s="30" t="s">
        <v>34</v>
      </c>
      <c r="L22" s="31" t="s">
        <v>44</v>
      </c>
    </row>
    <row r="23" spans="1:12" x14ac:dyDescent="0.25">
      <c r="A23" s="20">
        <v>3</v>
      </c>
      <c r="B23" s="21" t="s">
        <v>45</v>
      </c>
      <c r="C23" s="32" t="s">
        <v>27</v>
      </c>
      <c r="D23" s="22" t="s">
        <v>46</v>
      </c>
      <c r="E23" s="21" t="s">
        <v>29</v>
      </c>
      <c r="F23" s="24">
        <v>40402</v>
      </c>
      <c r="G23" s="24">
        <v>0</v>
      </c>
      <c r="H23" s="25">
        <f t="shared" si="0"/>
        <v>0</v>
      </c>
      <c r="I23" s="26">
        <f t="shared" si="1"/>
        <v>40402</v>
      </c>
      <c r="J23" s="30" t="s">
        <v>30</v>
      </c>
      <c r="K23" s="30" t="s">
        <v>34</v>
      </c>
      <c r="L23" s="31" t="s">
        <v>47</v>
      </c>
    </row>
    <row r="24" spans="1:12" x14ac:dyDescent="0.25">
      <c r="A24" s="20"/>
      <c r="B24" s="29" t="s">
        <v>45</v>
      </c>
      <c r="C24" s="32" t="s">
        <v>27</v>
      </c>
      <c r="D24" s="22" t="s">
        <v>48</v>
      </c>
      <c r="E24" s="21" t="s">
        <v>29</v>
      </c>
      <c r="F24" s="24">
        <v>38585</v>
      </c>
      <c r="G24" s="24">
        <v>0</v>
      </c>
      <c r="H24" s="25">
        <f t="shared" si="0"/>
        <v>0</v>
      </c>
      <c r="I24" s="26">
        <f t="shared" si="1"/>
        <v>38585</v>
      </c>
      <c r="J24" s="30" t="s">
        <v>30</v>
      </c>
      <c r="K24" s="30" t="s">
        <v>34</v>
      </c>
      <c r="L24" s="31" t="s">
        <v>47</v>
      </c>
    </row>
    <row r="25" spans="1:12" x14ac:dyDescent="0.25">
      <c r="A25" s="20">
        <v>4</v>
      </c>
      <c r="B25" s="21" t="s">
        <v>49</v>
      </c>
      <c r="C25" s="32" t="s">
        <v>27</v>
      </c>
      <c r="D25" s="22" t="s">
        <v>28</v>
      </c>
      <c r="E25" s="21" t="s">
        <v>41</v>
      </c>
      <c r="F25" s="24">
        <v>81480</v>
      </c>
      <c r="G25" s="24">
        <v>81480</v>
      </c>
      <c r="H25" s="25">
        <f t="shared" si="0"/>
        <v>5703.6</v>
      </c>
      <c r="I25" s="34">
        <f>F25-G25</f>
        <v>0</v>
      </c>
      <c r="J25" s="30" t="s">
        <v>30</v>
      </c>
      <c r="K25" s="30" t="s">
        <v>31</v>
      </c>
      <c r="L25" s="31" t="s">
        <v>43</v>
      </c>
    </row>
    <row r="26" spans="1:12" x14ac:dyDescent="0.25">
      <c r="A26" s="20"/>
      <c r="B26" s="29" t="s">
        <v>49</v>
      </c>
      <c r="C26" s="32" t="s">
        <v>27</v>
      </c>
      <c r="D26" s="22" t="s">
        <v>33</v>
      </c>
      <c r="E26" s="21" t="s">
        <v>41</v>
      </c>
      <c r="F26" s="24">
        <v>24570</v>
      </c>
      <c r="G26" s="24">
        <v>24570</v>
      </c>
      <c r="H26" s="25">
        <f t="shared" si="0"/>
        <v>1719.9</v>
      </c>
      <c r="I26" s="34">
        <f>F26-G26</f>
        <v>0</v>
      </c>
      <c r="J26" s="30" t="s">
        <v>30</v>
      </c>
      <c r="K26" s="30" t="s">
        <v>34</v>
      </c>
      <c r="L26" s="31" t="s">
        <v>43</v>
      </c>
    </row>
    <row r="27" spans="1:12" x14ac:dyDescent="0.25">
      <c r="A27" s="20"/>
      <c r="B27" s="29" t="s">
        <v>49</v>
      </c>
      <c r="C27" s="32" t="s">
        <v>27</v>
      </c>
      <c r="D27" s="22" t="s">
        <v>48</v>
      </c>
      <c r="E27" s="21" t="s">
        <v>41</v>
      </c>
      <c r="F27" s="24">
        <f>27241+5078</f>
        <v>32319</v>
      </c>
      <c r="G27" s="24">
        <f>27241+5078</f>
        <v>32319</v>
      </c>
      <c r="H27" s="25">
        <f t="shared" si="0"/>
        <v>2262.3300000000004</v>
      </c>
      <c r="I27" s="34">
        <f t="shared" si="1"/>
        <v>0</v>
      </c>
      <c r="J27" s="30" t="s">
        <v>30</v>
      </c>
      <c r="K27" s="30" t="s">
        <v>34</v>
      </c>
      <c r="L27" s="31" t="s">
        <v>43</v>
      </c>
    </row>
    <row r="28" spans="1:12" x14ac:dyDescent="0.25">
      <c r="A28" s="20"/>
      <c r="B28" s="29" t="s">
        <v>49</v>
      </c>
      <c r="C28" s="32" t="s">
        <v>27</v>
      </c>
      <c r="D28" s="22" t="s">
        <v>50</v>
      </c>
      <c r="E28" s="21" t="s">
        <v>41</v>
      </c>
      <c r="F28" s="24">
        <v>1180</v>
      </c>
      <c r="G28" s="24">
        <v>1180</v>
      </c>
      <c r="H28" s="25">
        <f t="shared" si="0"/>
        <v>82.600000000000009</v>
      </c>
      <c r="I28" s="34">
        <f t="shared" si="1"/>
        <v>0</v>
      </c>
      <c r="J28" s="30" t="s">
        <v>30</v>
      </c>
      <c r="K28" s="30" t="s">
        <v>51</v>
      </c>
      <c r="L28" s="31" t="s">
        <v>43</v>
      </c>
    </row>
    <row r="29" spans="1:12" ht="27.6" x14ac:dyDescent="0.25">
      <c r="A29" s="20">
        <v>5</v>
      </c>
      <c r="B29" s="21" t="s">
        <v>52</v>
      </c>
      <c r="C29" s="32" t="s">
        <v>27</v>
      </c>
      <c r="D29" s="22" t="s">
        <v>53</v>
      </c>
      <c r="E29" s="21" t="s">
        <v>41</v>
      </c>
      <c r="F29" s="24">
        <v>48340.66</v>
      </c>
      <c r="G29" s="24">
        <v>37953</v>
      </c>
      <c r="H29" s="25">
        <f t="shared" si="0"/>
        <v>2656.71</v>
      </c>
      <c r="I29" s="26">
        <f t="shared" si="1"/>
        <v>10387.660000000003</v>
      </c>
      <c r="J29" s="30" t="s">
        <v>30</v>
      </c>
      <c r="K29" s="30" t="s">
        <v>34</v>
      </c>
      <c r="L29" s="33" t="s">
        <v>54</v>
      </c>
    </row>
    <row r="30" spans="1:12" x14ac:dyDescent="0.25">
      <c r="A30" s="20"/>
      <c r="B30" s="29" t="s">
        <v>52</v>
      </c>
      <c r="C30" s="32" t="s">
        <v>27</v>
      </c>
      <c r="D30" s="22" t="s">
        <v>36</v>
      </c>
      <c r="E30" s="21" t="s">
        <v>41</v>
      </c>
      <c r="F30" s="24">
        <v>19873.599999999999</v>
      </c>
      <c r="G30" s="24">
        <v>17886</v>
      </c>
      <c r="H30" s="25">
        <f t="shared" si="0"/>
        <v>1252.0200000000002</v>
      </c>
      <c r="I30" s="26">
        <f t="shared" si="1"/>
        <v>1987.5999999999985</v>
      </c>
      <c r="J30" s="30" t="s">
        <v>30</v>
      </c>
      <c r="K30" s="30" t="s">
        <v>34</v>
      </c>
      <c r="L30" s="31" t="s">
        <v>44</v>
      </c>
    </row>
    <row r="31" spans="1:12" x14ac:dyDescent="0.25">
      <c r="A31" s="20"/>
      <c r="B31" s="29" t="s">
        <v>52</v>
      </c>
      <c r="C31" s="32" t="s">
        <v>27</v>
      </c>
      <c r="D31" s="22" t="s">
        <v>55</v>
      </c>
      <c r="E31" s="21" t="s">
        <v>41</v>
      </c>
      <c r="F31" s="24">
        <v>4500</v>
      </c>
      <c r="G31" s="24">
        <v>0</v>
      </c>
      <c r="H31" s="25">
        <f t="shared" si="0"/>
        <v>0</v>
      </c>
      <c r="I31" s="26">
        <v>0</v>
      </c>
      <c r="J31" s="30" t="s">
        <v>30</v>
      </c>
      <c r="K31" s="30" t="s">
        <v>34</v>
      </c>
      <c r="L31" s="31" t="s">
        <v>56</v>
      </c>
    </row>
    <row r="32" spans="1:12" x14ac:dyDescent="0.25">
      <c r="A32" s="20">
        <v>6</v>
      </c>
      <c r="B32" s="21" t="s">
        <v>57</v>
      </c>
      <c r="C32" s="32" t="s">
        <v>27</v>
      </c>
      <c r="D32" s="22" t="s">
        <v>58</v>
      </c>
      <c r="E32" s="21" t="s">
        <v>29</v>
      </c>
      <c r="F32" s="24">
        <v>24997</v>
      </c>
      <c r="G32" s="24">
        <v>24997</v>
      </c>
      <c r="H32" s="25">
        <f t="shared" si="0"/>
        <v>1749.7900000000002</v>
      </c>
      <c r="I32" s="26">
        <f t="shared" si="1"/>
        <v>0</v>
      </c>
      <c r="J32" s="30" t="s">
        <v>30</v>
      </c>
      <c r="K32" s="30" t="s">
        <v>34</v>
      </c>
      <c r="L32" s="31" t="s">
        <v>43</v>
      </c>
    </row>
    <row r="33" spans="1:12" x14ac:dyDescent="0.25">
      <c r="A33" s="20"/>
      <c r="B33" s="29" t="s">
        <v>57</v>
      </c>
      <c r="C33" s="32" t="s">
        <v>27</v>
      </c>
      <c r="D33" s="22" t="s">
        <v>59</v>
      </c>
      <c r="E33" s="21" t="s">
        <v>29</v>
      </c>
      <c r="F33" s="24">
        <v>10350</v>
      </c>
      <c r="G33" s="24">
        <v>9000</v>
      </c>
      <c r="H33" s="25">
        <f t="shared" si="0"/>
        <v>630.00000000000011</v>
      </c>
      <c r="I33" s="26">
        <f t="shared" si="1"/>
        <v>1350</v>
      </c>
      <c r="J33" s="30" t="s">
        <v>30</v>
      </c>
      <c r="K33" s="30" t="s">
        <v>34</v>
      </c>
      <c r="L33" s="31"/>
    </row>
    <row r="34" spans="1:12" x14ac:dyDescent="0.25">
      <c r="A34" s="20"/>
      <c r="B34" s="29" t="s">
        <v>57</v>
      </c>
      <c r="C34" s="32" t="s">
        <v>27</v>
      </c>
      <c r="D34" s="22" t="s">
        <v>60</v>
      </c>
      <c r="E34" s="21" t="s">
        <v>29</v>
      </c>
      <c r="F34" s="24">
        <v>12846</v>
      </c>
      <c r="G34" s="24">
        <v>12000</v>
      </c>
      <c r="H34" s="25">
        <f t="shared" si="0"/>
        <v>840.00000000000011</v>
      </c>
      <c r="I34" s="26">
        <f t="shared" si="1"/>
        <v>846</v>
      </c>
      <c r="J34" s="30" t="s">
        <v>30</v>
      </c>
      <c r="K34" s="30" t="s">
        <v>34</v>
      </c>
      <c r="L34" s="35"/>
    </row>
    <row r="35" spans="1:12" x14ac:dyDescent="0.25">
      <c r="A35" s="20"/>
      <c r="B35" s="29" t="s">
        <v>57</v>
      </c>
      <c r="C35" s="32" t="s">
        <v>27</v>
      </c>
      <c r="D35" s="22" t="s">
        <v>61</v>
      </c>
      <c r="E35" s="21" t="s">
        <v>29</v>
      </c>
      <c r="F35" s="26">
        <v>15420.92</v>
      </c>
      <c r="G35" s="24">
        <v>0</v>
      </c>
      <c r="H35" s="24">
        <f t="shared" si="0"/>
        <v>0</v>
      </c>
      <c r="I35" s="25">
        <f t="shared" si="1"/>
        <v>15420.92</v>
      </c>
      <c r="J35" s="30" t="s">
        <v>30</v>
      </c>
      <c r="K35" s="30" t="s">
        <v>34</v>
      </c>
      <c r="L35" s="35" t="s">
        <v>62</v>
      </c>
    </row>
    <row r="36" spans="1:12" x14ac:dyDescent="0.25">
      <c r="A36" s="20">
        <v>7</v>
      </c>
      <c r="B36" s="21" t="s">
        <v>63</v>
      </c>
      <c r="C36" s="32" t="s">
        <v>27</v>
      </c>
      <c r="D36" s="22" t="s">
        <v>64</v>
      </c>
      <c r="E36" s="21" t="s">
        <v>65</v>
      </c>
      <c r="F36" s="24">
        <f>56800+3300</f>
        <v>60100</v>
      </c>
      <c r="G36" s="24">
        <v>2200</v>
      </c>
      <c r="H36" s="25">
        <f t="shared" si="0"/>
        <v>154.00000000000003</v>
      </c>
      <c r="I36" s="26">
        <f t="shared" si="1"/>
        <v>57900</v>
      </c>
      <c r="J36" s="30" t="s">
        <v>66</v>
      </c>
      <c r="K36" s="30" t="s">
        <v>34</v>
      </c>
      <c r="L36" s="31" t="s">
        <v>67</v>
      </c>
    </row>
    <row r="37" spans="1:12" x14ac:dyDescent="0.25">
      <c r="A37" s="20">
        <v>8</v>
      </c>
      <c r="B37" s="21" t="s">
        <v>68</v>
      </c>
      <c r="C37" s="32" t="s">
        <v>69</v>
      </c>
      <c r="D37" s="22" t="s">
        <v>33</v>
      </c>
      <c r="E37" s="21" t="s">
        <v>70</v>
      </c>
      <c r="F37" s="24">
        <v>61000</v>
      </c>
      <c r="G37" s="24">
        <v>50861.78</v>
      </c>
      <c r="H37" s="25">
        <f t="shared" si="0"/>
        <v>3560.3246000000004</v>
      </c>
      <c r="I37" s="26">
        <v>0</v>
      </c>
      <c r="J37" s="30" t="s">
        <v>30</v>
      </c>
      <c r="K37" s="30" t="s">
        <v>34</v>
      </c>
      <c r="L37" s="31" t="s">
        <v>43</v>
      </c>
    </row>
    <row r="38" spans="1:12" x14ac:dyDescent="0.25">
      <c r="A38" s="20"/>
      <c r="B38" s="29" t="s">
        <v>68</v>
      </c>
      <c r="C38" s="32" t="s">
        <v>69</v>
      </c>
      <c r="D38" s="22" t="s">
        <v>36</v>
      </c>
      <c r="E38" s="21" t="s">
        <v>70</v>
      </c>
      <c r="F38" s="24">
        <v>29195</v>
      </c>
      <c r="G38" s="24">
        <v>27438.22</v>
      </c>
      <c r="H38" s="25">
        <f t="shared" si="0"/>
        <v>1920.6754000000003</v>
      </c>
      <c r="I38" s="26">
        <v>0</v>
      </c>
      <c r="J38" s="30" t="s">
        <v>30</v>
      </c>
      <c r="K38" s="30" t="s">
        <v>34</v>
      </c>
      <c r="L38" s="31" t="s">
        <v>43</v>
      </c>
    </row>
    <row r="39" spans="1:12" x14ac:dyDescent="0.25">
      <c r="A39" s="20"/>
      <c r="B39" s="29" t="s">
        <v>68</v>
      </c>
      <c r="C39" s="32" t="s">
        <v>69</v>
      </c>
      <c r="D39" s="22" t="s">
        <v>71</v>
      </c>
      <c r="E39" s="21" t="s">
        <v>70</v>
      </c>
      <c r="F39" s="24">
        <v>1000</v>
      </c>
      <c r="G39" s="24">
        <v>1000</v>
      </c>
      <c r="H39" s="25">
        <f t="shared" si="0"/>
        <v>70</v>
      </c>
      <c r="I39" s="26">
        <f t="shared" si="1"/>
        <v>0</v>
      </c>
      <c r="J39" s="30" t="s">
        <v>30</v>
      </c>
      <c r="K39" s="30" t="s">
        <v>34</v>
      </c>
      <c r="L39" s="31" t="s">
        <v>43</v>
      </c>
    </row>
    <row r="40" spans="1:12" x14ac:dyDescent="0.25">
      <c r="A40" s="20">
        <v>9</v>
      </c>
      <c r="B40" s="21" t="s">
        <v>72</v>
      </c>
      <c r="C40" s="32" t="s">
        <v>69</v>
      </c>
      <c r="D40" s="22" t="s">
        <v>28</v>
      </c>
      <c r="E40" s="21" t="s">
        <v>70</v>
      </c>
      <c r="F40" s="24">
        <v>82915</v>
      </c>
      <c r="G40" s="24">
        <v>77915</v>
      </c>
      <c r="H40" s="25">
        <f t="shared" si="0"/>
        <v>5454.05</v>
      </c>
      <c r="I40" s="26">
        <v>0</v>
      </c>
      <c r="J40" s="30" t="s">
        <v>30</v>
      </c>
      <c r="K40" s="30" t="s">
        <v>31</v>
      </c>
      <c r="L40" s="31" t="s">
        <v>73</v>
      </c>
    </row>
    <row r="41" spans="1:12" x14ac:dyDescent="0.25">
      <c r="A41" s="20"/>
      <c r="B41" s="29" t="s">
        <v>72</v>
      </c>
      <c r="C41" s="32" t="s">
        <v>69</v>
      </c>
      <c r="D41" s="22" t="s">
        <v>74</v>
      </c>
      <c r="E41" s="21" t="s">
        <v>70</v>
      </c>
      <c r="F41" s="24">
        <v>5000</v>
      </c>
      <c r="G41" s="24">
        <v>5000</v>
      </c>
      <c r="H41" s="25">
        <f t="shared" si="0"/>
        <v>350.00000000000006</v>
      </c>
      <c r="I41" s="26">
        <v>0</v>
      </c>
      <c r="J41" s="30" t="s">
        <v>66</v>
      </c>
      <c r="K41" s="30" t="s">
        <v>31</v>
      </c>
      <c r="L41" s="31" t="s">
        <v>43</v>
      </c>
    </row>
    <row r="42" spans="1:12" ht="27.6" x14ac:dyDescent="0.25">
      <c r="A42" s="20">
        <v>10</v>
      </c>
      <c r="B42" s="21" t="s">
        <v>75</v>
      </c>
      <c r="C42" s="32" t="s">
        <v>69</v>
      </c>
      <c r="D42" s="22" t="s">
        <v>76</v>
      </c>
      <c r="E42" s="21" t="s">
        <v>77</v>
      </c>
      <c r="F42" s="24">
        <f>4950+115100+5000+10160</f>
        <v>135210</v>
      </c>
      <c r="G42" s="24">
        <f>F42-2100</f>
        <v>133110</v>
      </c>
      <c r="H42" s="25">
        <f t="shared" si="0"/>
        <v>9317.7000000000007</v>
      </c>
      <c r="I42" s="26">
        <f t="shared" si="1"/>
        <v>2100</v>
      </c>
      <c r="J42" s="30" t="s">
        <v>30</v>
      </c>
      <c r="K42" s="30" t="s">
        <v>31</v>
      </c>
      <c r="L42" s="33" t="s">
        <v>78</v>
      </c>
    </row>
    <row r="43" spans="1:12" x14ac:dyDescent="0.25">
      <c r="A43" s="20"/>
      <c r="B43" s="29" t="s">
        <v>75</v>
      </c>
      <c r="C43" s="32" t="s">
        <v>69</v>
      </c>
      <c r="D43" s="22" t="s">
        <v>50</v>
      </c>
      <c r="E43" s="21" t="s">
        <v>77</v>
      </c>
      <c r="F43" s="24">
        <v>1310</v>
      </c>
      <c r="G43" s="24">
        <v>1310</v>
      </c>
      <c r="H43" s="25">
        <f t="shared" si="0"/>
        <v>91.7</v>
      </c>
      <c r="I43" s="26">
        <f t="shared" si="1"/>
        <v>0</v>
      </c>
      <c r="J43" s="30" t="s">
        <v>30</v>
      </c>
      <c r="K43" s="30" t="s">
        <v>51</v>
      </c>
      <c r="L43" s="31" t="s">
        <v>43</v>
      </c>
    </row>
    <row r="44" spans="1:12" x14ac:dyDescent="0.25">
      <c r="A44" s="20">
        <v>11</v>
      </c>
      <c r="B44" s="21" t="s">
        <v>79</v>
      </c>
      <c r="C44" s="32" t="s">
        <v>69</v>
      </c>
      <c r="D44" s="22" t="s">
        <v>80</v>
      </c>
      <c r="E44" s="21" t="s">
        <v>81</v>
      </c>
      <c r="F44" s="23">
        <v>57600</v>
      </c>
      <c r="G44" s="24">
        <v>5182.5</v>
      </c>
      <c r="H44" s="25">
        <f t="shared" si="0"/>
        <v>362.77500000000003</v>
      </c>
      <c r="I44" s="26">
        <f t="shared" si="1"/>
        <v>52417.5</v>
      </c>
      <c r="J44" s="30" t="s">
        <v>30</v>
      </c>
      <c r="K44" s="30" t="s">
        <v>34</v>
      </c>
      <c r="L44" s="31" t="s">
        <v>82</v>
      </c>
    </row>
    <row r="45" spans="1:12" x14ac:dyDescent="0.25">
      <c r="A45" s="20">
        <v>12</v>
      </c>
      <c r="B45" s="21" t="s">
        <v>83</v>
      </c>
      <c r="C45" s="32" t="s">
        <v>69</v>
      </c>
      <c r="D45" s="22" t="s">
        <v>28</v>
      </c>
      <c r="E45" s="21" t="s">
        <v>84</v>
      </c>
      <c r="F45" s="23">
        <v>66770</v>
      </c>
      <c r="G45" s="24">
        <v>66770</v>
      </c>
      <c r="H45" s="25">
        <f t="shared" si="0"/>
        <v>4673.9000000000005</v>
      </c>
      <c r="I45" s="26">
        <f t="shared" si="1"/>
        <v>0</v>
      </c>
      <c r="J45" s="30" t="s">
        <v>30</v>
      </c>
      <c r="K45" s="30" t="s">
        <v>31</v>
      </c>
      <c r="L45" s="31" t="s">
        <v>43</v>
      </c>
    </row>
    <row r="46" spans="1:12" x14ac:dyDescent="0.25">
      <c r="A46" s="20"/>
      <c r="B46" s="29" t="s">
        <v>83</v>
      </c>
      <c r="C46" s="32" t="s">
        <v>69</v>
      </c>
      <c r="D46" s="22" t="s">
        <v>85</v>
      </c>
      <c r="E46" s="21" t="s">
        <v>84</v>
      </c>
      <c r="F46" s="23">
        <v>13068</v>
      </c>
      <c r="G46" s="24">
        <v>13068</v>
      </c>
      <c r="H46" s="25">
        <f t="shared" si="0"/>
        <v>914.7600000000001</v>
      </c>
      <c r="I46" s="26">
        <f t="shared" si="1"/>
        <v>0</v>
      </c>
      <c r="J46" s="30" t="s">
        <v>30</v>
      </c>
      <c r="K46" s="30" t="s">
        <v>51</v>
      </c>
      <c r="L46" s="31" t="s">
        <v>43</v>
      </c>
    </row>
    <row r="47" spans="1:12" x14ac:dyDescent="0.25">
      <c r="A47" s="20"/>
      <c r="B47" s="29" t="s">
        <v>83</v>
      </c>
      <c r="C47" s="32" t="s">
        <v>69</v>
      </c>
      <c r="D47" s="22" t="s">
        <v>86</v>
      </c>
      <c r="E47" s="21" t="s">
        <v>84</v>
      </c>
      <c r="F47" s="23">
        <v>9800</v>
      </c>
      <c r="G47" s="24">
        <v>9800</v>
      </c>
      <c r="H47" s="25">
        <f t="shared" si="0"/>
        <v>686.00000000000011</v>
      </c>
      <c r="I47" s="26">
        <f t="shared" si="1"/>
        <v>0</v>
      </c>
      <c r="J47" s="30" t="s">
        <v>30</v>
      </c>
      <c r="K47" s="30" t="s">
        <v>51</v>
      </c>
      <c r="L47" s="31" t="s">
        <v>43</v>
      </c>
    </row>
    <row r="48" spans="1:12" x14ac:dyDescent="0.25">
      <c r="A48" s="20"/>
      <c r="B48" s="29" t="s">
        <v>83</v>
      </c>
      <c r="C48" s="32" t="s">
        <v>69</v>
      </c>
      <c r="D48" s="22" t="s">
        <v>87</v>
      </c>
      <c r="E48" s="21" t="s">
        <v>84</v>
      </c>
      <c r="F48" s="23">
        <v>4200</v>
      </c>
      <c r="G48" s="24">
        <v>4200</v>
      </c>
      <c r="H48" s="25">
        <f t="shared" si="0"/>
        <v>294</v>
      </c>
      <c r="I48" s="26">
        <f t="shared" si="1"/>
        <v>0</v>
      </c>
      <c r="J48" s="30" t="s">
        <v>30</v>
      </c>
      <c r="K48" s="30" t="s">
        <v>51</v>
      </c>
      <c r="L48" s="31" t="s">
        <v>43</v>
      </c>
    </row>
    <row r="49" spans="1:12" x14ac:dyDescent="0.25">
      <c r="A49" s="20">
        <v>13</v>
      </c>
      <c r="B49" s="21" t="s">
        <v>88</v>
      </c>
      <c r="C49" s="32" t="s">
        <v>69</v>
      </c>
      <c r="D49" s="22" t="s">
        <v>36</v>
      </c>
      <c r="E49" s="21" t="s">
        <v>84</v>
      </c>
      <c r="F49" s="23">
        <v>24043.43</v>
      </c>
      <c r="G49" s="24">
        <v>21410</v>
      </c>
      <c r="H49" s="25">
        <f t="shared" si="0"/>
        <v>1498.7</v>
      </c>
      <c r="I49" s="26">
        <f t="shared" si="1"/>
        <v>2633.4300000000003</v>
      </c>
      <c r="J49" s="30" t="s">
        <v>30</v>
      </c>
      <c r="K49" s="30" t="s">
        <v>34</v>
      </c>
      <c r="L49" s="31" t="s">
        <v>89</v>
      </c>
    </row>
    <row r="50" spans="1:12" x14ac:dyDescent="0.25">
      <c r="A50" s="20"/>
      <c r="B50" s="29" t="s">
        <v>88</v>
      </c>
      <c r="C50" s="32" t="s">
        <v>69</v>
      </c>
      <c r="D50" s="22" t="s">
        <v>90</v>
      </c>
      <c r="E50" s="21" t="s">
        <v>84</v>
      </c>
      <c r="F50" s="23">
        <f>23540.43+6293</f>
        <v>29833.43</v>
      </c>
      <c r="G50" s="24">
        <v>18077</v>
      </c>
      <c r="H50" s="25">
        <f t="shared" si="0"/>
        <v>1265.3900000000001</v>
      </c>
      <c r="I50" s="26">
        <f t="shared" si="1"/>
        <v>11756.43</v>
      </c>
      <c r="J50" s="30" t="s">
        <v>30</v>
      </c>
      <c r="K50" s="30" t="s">
        <v>34</v>
      </c>
      <c r="L50" s="31" t="s">
        <v>91</v>
      </c>
    </row>
    <row r="51" spans="1:12" x14ac:dyDescent="0.25">
      <c r="A51" s="20"/>
      <c r="B51" s="29" t="s">
        <v>88</v>
      </c>
      <c r="C51" s="32" t="s">
        <v>69</v>
      </c>
      <c r="D51" s="22" t="s">
        <v>92</v>
      </c>
      <c r="E51" s="21" t="s">
        <v>84</v>
      </c>
      <c r="F51" s="23">
        <v>440</v>
      </c>
      <c r="G51" s="24">
        <v>0</v>
      </c>
      <c r="H51" s="25">
        <f t="shared" si="0"/>
        <v>0</v>
      </c>
      <c r="I51" s="26">
        <f t="shared" si="1"/>
        <v>440</v>
      </c>
      <c r="J51" s="30" t="s">
        <v>30</v>
      </c>
      <c r="K51" s="30" t="s">
        <v>34</v>
      </c>
      <c r="L51" s="31" t="s">
        <v>89</v>
      </c>
    </row>
    <row r="52" spans="1:12" x14ac:dyDescent="0.25">
      <c r="A52" s="20">
        <v>14</v>
      </c>
      <c r="B52" s="21" t="s">
        <v>93</v>
      </c>
      <c r="C52" s="32" t="s">
        <v>69</v>
      </c>
      <c r="D52" s="22" t="s">
        <v>28</v>
      </c>
      <c r="E52" s="21" t="s">
        <v>94</v>
      </c>
      <c r="F52" s="23">
        <v>79950</v>
      </c>
      <c r="G52" s="24">
        <v>79950</v>
      </c>
      <c r="H52" s="25">
        <f t="shared" si="0"/>
        <v>5596.5000000000009</v>
      </c>
      <c r="I52" s="26">
        <f t="shared" si="1"/>
        <v>0</v>
      </c>
      <c r="J52" s="30" t="s">
        <v>30</v>
      </c>
      <c r="K52" s="30" t="s">
        <v>31</v>
      </c>
      <c r="L52" s="31"/>
    </row>
    <row r="53" spans="1:12" x14ac:dyDescent="0.25">
      <c r="A53" s="20">
        <v>15</v>
      </c>
      <c r="B53" s="21" t="s">
        <v>95</v>
      </c>
      <c r="C53" s="32" t="s">
        <v>69</v>
      </c>
      <c r="D53" s="22" t="s">
        <v>28</v>
      </c>
      <c r="E53" s="21" t="s">
        <v>94</v>
      </c>
      <c r="F53" s="23">
        <v>81500</v>
      </c>
      <c r="G53" s="24">
        <v>81500</v>
      </c>
      <c r="H53" s="25">
        <f t="shared" si="0"/>
        <v>5705.0000000000009</v>
      </c>
      <c r="I53" s="26">
        <f t="shared" si="1"/>
        <v>0</v>
      </c>
      <c r="J53" s="30" t="s">
        <v>30</v>
      </c>
      <c r="K53" s="30" t="s">
        <v>31</v>
      </c>
      <c r="L53" s="31"/>
    </row>
    <row r="54" spans="1:12" x14ac:dyDescent="0.25">
      <c r="A54" s="20">
        <v>16</v>
      </c>
      <c r="B54" s="21" t="s">
        <v>96</v>
      </c>
      <c r="C54" s="32" t="s">
        <v>69</v>
      </c>
      <c r="D54" s="22" t="s">
        <v>28</v>
      </c>
      <c r="E54" s="21" t="s">
        <v>70</v>
      </c>
      <c r="F54" s="23">
        <v>72225</v>
      </c>
      <c r="G54" s="24">
        <v>70126.86</v>
      </c>
      <c r="H54" s="25">
        <f t="shared" si="0"/>
        <v>4908.8802000000005</v>
      </c>
      <c r="I54" s="26">
        <v>0</v>
      </c>
      <c r="J54" s="30" t="s">
        <v>30</v>
      </c>
      <c r="K54" s="30" t="s">
        <v>31</v>
      </c>
      <c r="L54" s="31" t="s">
        <v>73</v>
      </c>
    </row>
    <row r="55" spans="1:12" x14ac:dyDescent="0.25">
      <c r="A55" s="20"/>
      <c r="B55" s="29" t="s">
        <v>96</v>
      </c>
      <c r="C55" s="32" t="s">
        <v>69</v>
      </c>
      <c r="D55" s="22" t="s">
        <v>74</v>
      </c>
      <c r="E55" s="21" t="s">
        <v>70</v>
      </c>
      <c r="F55" s="23">
        <v>5000</v>
      </c>
      <c r="G55" s="24">
        <v>5000</v>
      </c>
      <c r="H55" s="25">
        <f t="shared" si="0"/>
        <v>350.00000000000006</v>
      </c>
      <c r="I55" s="26">
        <v>0</v>
      </c>
      <c r="J55" s="30" t="s">
        <v>66</v>
      </c>
      <c r="K55" s="30" t="s">
        <v>31</v>
      </c>
      <c r="L55" s="31" t="s">
        <v>97</v>
      </c>
    </row>
    <row r="56" spans="1:12" x14ac:dyDescent="0.25">
      <c r="A56" s="20">
        <v>17</v>
      </c>
      <c r="B56" s="21" t="s">
        <v>98</v>
      </c>
      <c r="C56" s="32" t="s">
        <v>69</v>
      </c>
      <c r="D56" s="22" t="s">
        <v>28</v>
      </c>
      <c r="E56" s="21" t="s">
        <v>81</v>
      </c>
      <c r="F56" s="23">
        <v>93000</v>
      </c>
      <c r="G56" s="24">
        <v>93000</v>
      </c>
      <c r="H56" s="25">
        <f t="shared" si="0"/>
        <v>6510.0000000000009</v>
      </c>
      <c r="I56" s="26">
        <f t="shared" si="1"/>
        <v>0</v>
      </c>
      <c r="J56" s="30" t="s">
        <v>30</v>
      </c>
      <c r="K56" s="30" t="s">
        <v>31</v>
      </c>
      <c r="L56" s="31"/>
    </row>
    <row r="57" spans="1:12" x14ac:dyDescent="0.25">
      <c r="A57" s="20"/>
      <c r="B57" s="29" t="s">
        <v>98</v>
      </c>
      <c r="C57" s="32" t="s">
        <v>69</v>
      </c>
      <c r="D57" s="22" t="s">
        <v>99</v>
      </c>
      <c r="E57" s="21" t="s">
        <v>81</v>
      </c>
      <c r="F57" s="23">
        <v>4500</v>
      </c>
      <c r="G57" s="24">
        <v>0</v>
      </c>
      <c r="H57" s="25">
        <f t="shared" si="0"/>
        <v>0</v>
      </c>
      <c r="I57" s="26">
        <f t="shared" si="1"/>
        <v>4500</v>
      </c>
      <c r="J57" s="30" t="s">
        <v>30</v>
      </c>
      <c r="K57" s="30" t="s">
        <v>51</v>
      </c>
      <c r="L57" s="31"/>
    </row>
    <row r="58" spans="1:12" x14ac:dyDescent="0.25">
      <c r="A58" s="20">
        <v>18</v>
      </c>
      <c r="B58" s="21" t="s">
        <v>100</v>
      </c>
      <c r="C58" s="32" t="s">
        <v>101</v>
      </c>
      <c r="D58" s="22" t="s">
        <v>102</v>
      </c>
      <c r="E58" s="21" t="s">
        <v>103</v>
      </c>
      <c r="F58" s="23">
        <v>44983</v>
      </c>
      <c r="G58" s="23">
        <v>44983</v>
      </c>
      <c r="H58" s="25">
        <f t="shared" si="0"/>
        <v>3148.8100000000004</v>
      </c>
      <c r="I58" s="26">
        <f t="shared" si="1"/>
        <v>0</v>
      </c>
      <c r="J58" s="30" t="s">
        <v>30</v>
      </c>
      <c r="K58" s="30" t="s">
        <v>34</v>
      </c>
      <c r="L58" s="31" t="s">
        <v>43</v>
      </c>
    </row>
    <row r="59" spans="1:12" x14ac:dyDescent="0.25">
      <c r="A59" s="20"/>
      <c r="B59" s="29" t="s">
        <v>100</v>
      </c>
      <c r="C59" s="32" t="s">
        <v>101</v>
      </c>
      <c r="D59" s="22" t="s">
        <v>36</v>
      </c>
      <c r="E59" s="21" t="s">
        <v>104</v>
      </c>
      <c r="F59" s="23">
        <v>15470</v>
      </c>
      <c r="G59" s="23">
        <v>15470</v>
      </c>
      <c r="H59" s="25">
        <f t="shared" si="0"/>
        <v>1082.9000000000001</v>
      </c>
      <c r="I59" s="26">
        <f t="shared" si="1"/>
        <v>0</v>
      </c>
      <c r="J59" s="30" t="s">
        <v>30</v>
      </c>
      <c r="K59" s="30" t="s">
        <v>34</v>
      </c>
      <c r="L59" s="31"/>
    </row>
    <row r="60" spans="1:12" x14ac:dyDescent="0.25">
      <c r="A60" s="20"/>
      <c r="B60" s="29" t="s">
        <v>100</v>
      </c>
      <c r="C60" s="32" t="s">
        <v>101</v>
      </c>
      <c r="D60" s="22" t="s">
        <v>105</v>
      </c>
      <c r="E60" s="21" t="s">
        <v>104</v>
      </c>
      <c r="F60" s="23">
        <v>18818</v>
      </c>
      <c r="G60" s="23">
        <v>18818</v>
      </c>
      <c r="H60" s="25">
        <f t="shared" si="0"/>
        <v>1317.2600000000002</v>
      </c>
      <c r="I60" s="26">
        <f t="shared" si="1"/>
        <v>0</v>
      </c>
      <c r="J60" s="30" t="s">
        <v>30</v>
      </c>
      <c r="K60" s="30" t="s">
        <v>34</v>
      </c>
      <c r="L60" s="31"/>
    </row>
    <row r="61" spans="1:12" x14ac:dyDescent="0.25">
      <c r="A61" s="20">
        <v>19</v>
      </c>
      <c r="B61" s="32" t="s">
        <v>106</v>
      </c>
      <c r="C61" s="32" t="s">
        <v>101</v>
      </c>
      <c r="D61" s="22" t="s">
        <v>107</v>
      </c>
      <c r="E61" s="21" t="s">
        <v>108</v>
      </c>
      <c r="F61" s="23">
        <v>46710</v>
      </c>
      <c r="G61" s="23">
        <v>46710</v>
      </c>
      <c r="H61" s="25">
        <f t="shared" si="0"/>
        <v>3269.7000000000003</v>
      </c>
      <c r="I61" s="26">
        <f t="shared" si="1"/>
        <v>0</v>
      </c>
      <c r="J61" s="30" t="s">
        <v>30</v>
      </c>
      <c r="K61" s="30" t="s">
        <v>34</v>
      </c>
      <c r="L61" s="31"/>
    </row>
    <row r="62" spans="1:12" x14ac:dyDescent="0.25">
      <c r="A62" s="20">
        <v>20</v>
      </c>
      <c r="B62" s="21" t="s">
        <v>109</v>
      </c>
      <c r="C62" s="32" t="s">
        <v>101</v>
      </c>
      <c r="D62" s="22" t="s">
        <v>110</v>
      </c>
      <c r="E62" s="21" t="s">
        <v>104</v>
      </c>
      <c r="F62" s="23">
        <v>32367.62</v>
      </c>
      <c r="G62" s="24">
        <v>29425.11</v>
      </c>
      <c r="H62" s="25">
        <f t="shared" si="0"/>
        <v>2059.7577000000001</v>
      </c>
      <c r="I62" s="26">
        <v>0</v>
      </c>
      <c r="J62" s="30" t="s">
        <v>30</v>
      </c>
      <c r="K62" s="30" t="s">
        <v>34</v>
      </c>
      <c r="L62" s="33" t="s">
        <v>111</v>
      </c>
    </row>
    <row r="63" spans="1:12" x14ac:dyDescent="0.25">
      <c r="A63" s="20">
        <v>21</v>
      </c>
      <c r="B63" s="21" t="s">
        <v>112</v>
      </c>
      <c r="C63" s="32" t="s">
        <v>101</v>
      </c>
      <c r="D63" s="22" t="s">
        <v>28</v>
      </c>
      <c r="E63" s="21" t="s">
        <v>108</v>
      </c>
      <c r="F63" s="23">
        <v>84880</v>
      </c>
      <c r="G63" s="24">
        <v>78530</v>
      </c>
      <c r="H63" s="25">
        <f t="shared" si="0"/>
        <v>5497.1</v>
      </c>
      <c r="I63" s="26">
        <v>0</v>
      </c>
      <c r="J63" s="30" t="s">
        <v>30</v>
      </c>
      <c r="K63" s="30" t="s">
        <v>31</v>
      </c>
      <c r="L63" s="31"/>
    </row>
    <row r="64" spans="1:12" x14ac:dyDescent="0.25">
      <c r="A64" s="20">
        <v>22</v>
      </c>
      <c r="B64" s="21" t="s">
        <v>113</v>
      </c>
      <c r="C64" s="32" t="s">
        <v>101</v>
      </c>
      <c r="D64" s="22" t="s">
        <v>114</v>
      </c>
      <c r="E64" s="21" t="s">
        <v>103</v>
      </c>
      <c r="F64" s="23">
        <v>86855</v>
      </c>
      <c r="G64" s="24">
        <v>82955</v>
      </c>
      <c r="H64" s="25">
        <f t="shared" si="0"/>
        <v>5806.85</v>
      </c>
      <c r="I64" s="26">
        <v>3900</v>
      </c>
      <c r="J64" s="30" t="s">
        <v>30</v>
      </c>
      <c r="K64" s="30" t="s">
        <v>31</v>
      </c>
      <c r="L64" s="31"/>
    </row>
    <row r="65" spans="1:12" x14ac:dyDescent="0.25">
      <c r="A65" s="20"/>
      <c r="B65" s="29" t="s">
        <v>113</v>
      </c>
      <c r="C65" s="32" t="s">
        <v>101</v>
      </c>
      <c r="D65" s="22" t="s">
        <v>115</v>
      </c>
      <c r="E65" s="21" t="s">
        <v>103</v>
      </c>
      <c r="F65" s="23">
        <v>4520</v>
      </c>
      <c r="G65" s="24">
        <v>4520</v>
      </c>
      <c r="H65" s="25">
        <f t="shared" si="0"/>
        <v>316.40000000000003</v>
      </c>
      <c r="I65" s="26">
        <f t="shared" si="1"/>
        <v>0</v>
      </c>
      <c r="J65" s="30" t="s">
        <v>66</v>
      </c>
      <c r="K65" s="30" t="s">
        <v>51</v>
      </c>
      <c r="L65" s="31" t="s">
        <v>116</v>
      </c>
    </row>
    <row r="66" spans="1:12" x14ac:dyDescent="0.25">
      <c r="A66" s="20"/>
      <c r="B66" s="29" t="s">
        <v>113</v>
      </c>
      <c r="C66" s="32" t="s">
        <v>101</v>
      </c>
      <c r="D66" s="22" t="s">
        <v>87</v>
      </c>
      <c r="E66" s="21" t="s">
        <v>103</v>
      </c>
      <c r="F66" s="23">
        <v>4310</v>
      </c>
      <c r="G66" s="24">
        <v>4310</v>
      </c>
      <c r="H66" s="25">
        <f t="shared" si="0"/>
        <v>301.70000000000005</v>
      </c>
      <c r="I66" s="26">
        <f t="shared" si="1"/>
        <v>0</v>
      </c>
      <c r="J66" s="30" t="s">
        <v>66</v>
      </c>
      <c r="K66" s="30" t="s">
        <v>51</v>
      </c>
      <c r="L66" s="31" t="s">
        <v>116</v>
      </c>
    </row>
    <row r="67" spans="1:12" x14ac:dyDescent="0.25">
      <c r="A67" s="20">
        <v>23</v>
      </c>
      <c r="B67" s="21" t="s">
        <v>117</v>
      </c>
      <c r="C67" s="32" t="s">
        <v>101</v>
      </c>
      <c r="D67" s="22" t="s">
        <v>118</v>
      </c>
      <c r="E67" s="21" t="s">
        <v>119</v>
      </c>
      <c r="F67" s="23">
        <v>32854.78</v>
      </c>
      <c r="G67" s="24">
        <v>29867.98</v>
      </c>
      <c r="H67" s="25">
        <f t="shared" si="0"/>
        <v>2090.7586000000001</v>
      </c>
      <c r="I67" s="26">
        <f t="shared" si="1"/>
        <v>2986.7999999999993</v>
      </c>
      <c r="J67" s="30" t="s">
        <v>30</v>
      </c>
      <c r="K67" s="30" t="s">
        <v>34</v>
      </c>
      <c r="L67" s="31" t="s">
        <v>120</v>
      </c>
    </row>
    <row r="68" spans="1:12" ht="14.25" customHeight="1" x14ac:dyDescent="0.25">
      <c r="A68" s="20">
        <v>24</v>
      </c>
      <c r="B68" s="21" t="s">
        <v>121</v>
      </c>
      <c r="C68" s="32" t="s">
        <v>101</v>
      </c>
      <c r="D68" s="22" t="s">
        <v>122</v>
      </c>
      <c r="E68" s="21" t="s">
        <v>104</v>
      </c>
      <c r="F68" s="23">
        <v>59716.63</v>
      </c>
      <c r="G68" s="24">
        <v>57126.32</v>
      </c>
      <c r="H68" s="25">
        <f t="shared" si="0"/>
        <v>3998.8424000000005</v>
      </c>
      <c r="I68" s="26">
        <v>0</v>
      </c>
      <c r="J68" s="30" t="s">
        <v>30</v>
      </c>
      <c r="K68" s="30" t="s">
        <v>34</v>
      </c>
      <c r="L68" s="36" t="s">
        <v>111</v>
      </c>
    </row>
    <row r="69" spans="1:12" x14ac:dyDescent="0.25">
      <c r="A69" s="20"/>
      <c r="B69" s="29" t="s">
        <v>121</v>
      </c>
      <c r="C69" s="32" t="s">
        <v>101</v>
      </c>
      <c r="D69" s="22" t="s">
        <v>123</v>
      </c>
      <c r="E69" s="21" t="s">
        <v>124</v>
      </c>
      <c r="F69" s="37">
        <v>58947.5</v>
      </c>
      <c r="G69" s="24">
        <v>40940</v>
      </c>
      <c r="H69" s="25">
        <f t="shared" si="0"/>
        <v>2865.8</v>
      </c>
      <c r="I69" s="26">
        <f t="shared" si="1"/>
        <v>18007.5</v>
      </c>
      <c r="J69" s="30" t="s">
        <v>30</v>
      </c>
      <c r="K69" s="30" t="s">
        <v>34</v>
      </c>
      <c r="L69" s="35" t="s">
        <v>125</v>
      </c>
    </row>
    <row r="70" spans="1:12" x14ac:dyDescent="0.25">
      <c r="A70" s="20">
        <v>25</v>
      </c>
      <c r="B70" s="21" t="s">
        <v>126</v>
      </c>
      <c r="C70" s="21" t="s">
        <v>101</v>
      </c>
      <c r="D70" s="22" t="s">
        <v>28</v>
      </c>
      <c r="E70" s="21" t="s">
        <v>108</v>
      </c>
      <c r="F70" s="23">
        <v>83436</v>
      </c>
      <c r="G70" s="24">
        <v>76956</v>
      </c>
      <c r="H70" s="25">
        <f t="shared" si="0"/>
        <v>5386.92</v>
      </c>
      <c r="I70" s="26">
        <v>0</v>
      </c>
      <c r="J70" s="30" t="s">
        <v>30</v>
      </c>
      <c r="K70" s="30" t="s">
        <v>31</v>
      </c>
      <c r="L70" s="31"/>
    </row>
    <row r="71" spans="1:12" x14ac:dyDescent="0.25">
      <c r="A71" s="20">
        <v>26</v>
      </c>
      <c r="B71" s="21" t="s">
        <v>127</v>
      </c>
      <c r="C71" s="32" t="s">
        <v>101</v>
      </c>
      <c r="D71" s="22" t="s">
        <v>128</v>
      </c>
      <c r="E71" s="21" t="s">
        <v>129</v>
      </c>
      <c r="F71" s="23">
        <v>34527.230000000003</v>
      </c>
      <c r="G71" s="23">
        <v>34527.230000000003</v>
      </c>
      <c r="H71" s="25">
        <f t="shared" si="0"/>
        <v>2416.9061000000006</v>
      </c>
      <c r="I71" s="26">
        <f t="shared" si="1"/>
        <v>0</v>
      </c>
      <c r="J71" s="30" t="s">
        <v>30</v>
      </c>
      <c r="K71" s="30" t="s">
        <v>34</v>
      </c>
      <c r="L71" s="31" t="s">
        <v>43</v>
      </c>
    </row>
    <row r="72" spans="1:12" x14ac:dyDescent="0.25">
      <c r="A72" s="20"/>
      <c r="B72" s="29" t="s">
        <v>127</v>
      </c>
      <c r="C72" s="32" t="s">
        <v>101</v>
      </c>
      <c r="D72" s="22" t="s">
        <v>33</v>
      </c>
      <c r="E72" s="21" t="s">
        <v>129</v>
      </c>
      <c r="F72" s="23">
        <v>17678.78</v>
      </c>
      <c r="G72" s="24">
        <v>15730.73</v>
      </c>
      <c r="H72" s="25">
        <f t="shared" si="0"/>
        <v>1101.1511</v>
      </c>
      <c r="I72" s="26">
        <v>0</v>
      </c>
      <c r="J72" s="30" t="s">
        <v>30</v>
      </c>
      <c r="K72" s="30" t="s">
        <v>34</v>
      </c>
      <c r="L72" s="31" t="s">
        <v>174</v>
      </c>
    </row>
    <row r="73" spans="1:12" x14ac:dyDescent="0.25">
      <c r="A73" s="20"/>
      <c r="B73" s="29" t="s">
        <v>127</v>
      </c>
      <c r="C73" s="32" t="s">
        <v>101</v>
      </c>
      <c r="D73" s="22" t="s">
        <v>130</v>
      </c>
      <c r="E73" s="21" t="s">
        <v>129</v>
      </c>
      <c r="F73" s="23">
        <v>30898.27</v>
      </c>
      <c r="G73" s="24">
        <v>28950.22</v>
      </c>
      <c r="H73" s="25">
        <f t="shared" si="0"/>
        <v>2026.5154000000002</v>
      </c>
      <c r="I73" s="26">
        <v>0</v>
      </c>
      <c r="J73" s="30" t="s">
        <v>30</v>
      </c>
      <c r="K73" s="30" t="s">
        <v>34</v>
      </c>
      <c r="L73" s="31" t="s">
        <v>174</v>
      </c>
    </row>
    <row r="74" spans="1:12" x14ac:dyDescent="0.25">
      <c r="A74" s="20">
        <v>27</v>
      </c>
      <c r="B74" s="21" t="s">
        <v>131</v>
      </c>
      <c r="C74" s="32" t="s">
        <v>132</v>
      </c>
      <c r="D74" s="22" t="s">
        <v>133</v>
      </c>
      <c r="E74" s="21" t="s">
        <v>134</v>
      </c>
      <c r="F74" s="23">
        <v>35595</v>
      </c>
      <c r="G74" s="24">
        <v>4900</v>
      </c>
      <c r="H74" s="25">
        <f t="shared" si="0"/>
        <v>343.00000000000006</v>
      </c>
      <c r="I74" s="26">
        <f t="shared" si="1"/>
        <v>30695</v>
      </c>
      <c r="J74" s="30" t="s">
        <v>66</v>
      </c>
      <c r="K74" s="30" t="s">
        <v>34</v>
      </c>
      <c r="L74" s="31" t="s">
        <v>135</v>
      </c>
    </row>
    <row r="75" spans="1:12" x14ac:dyDescent="0.25">
      <c r="A75" s="20">
        <v>28</v>
      </c>
      <c r="B75" s="21" t="s">
        <v>136</v>
      </c>
      <c r="C75" s="32" t="s">
        <v>132</v>
      </c>
      <c r="D75" s="22" t="s">
        <v>28</v>
      </c>
      <c r="E75" s="21" t="s">
        <v>65</v>
      </c>
      <c r="F75" s="23">
        <v>89896</v>
      </c>
      <c r="G75" s="24">
        <v>79300</v>
      </c>
      <c r="H75" s="25">
        <f>G75*0.07</f>
        <v>5551.0000000000009</v>
      </c>
      <c r="I75" s="26">
        <f t="shared" si="1"/>
        <v>10596</v>
      </c>
      <c r="J75" s="30" t="s">
        <v>30</v>
      </c>
      <c r="K75" s="30" t="s">
        <v>31</v>
      </c>
      <c r="L75" s="31" t="s">
        <v>44</v>
      </c>
    </row>
    <row r="76" spans="1:12" x14ac:dyDescent="0.25">
      <c r="A76" s="20"/>
      <c r="B76" s="29" t="s">
        <v>136</v>
      </c>
      <c r="C76" s="32" t="s">
        <v>132</v>
      </c>
      <c r="D76" s="22" t="s">
        <v>137</v>
      </c>
      <c r="E76" s="21" t="s">
        <v>65</v>
      </c>
      <c r="F76" s="23">
        <v>52800</v>
      </c>
      <c r="G76" s="24">
        <v>51200</v>
      </c>
      <c r="H76" s="25">
        <f t="shared" si="0"/>
        <v>3584.0000000000005</v>
      </c>
      <c r="I76" s="26">
        <f t="shared" si="1"/>
        <v>1600</v>
      </c>
      <c r="J76" s="30" t="s">
        <v>30</v>
      </c>
      <c r="K76" s="30" t="s">
        <v>34</v>
      </c>
      <c r="L76" s="31" t="s">
        <v>44</v>
      </c>
    </row>
    <row r="77" spans="1:12" x14ac:dyDescent="0.25">
      <c r="A77" s="20"/>
      <c r="B77" s="29" t="s">
        <v>136</v>
      </c>
      <c r="C77" s="32" t="s">
        <v>132</v>
      </c>
      <c r="D77" s="22" t="s">
        <v>138</v>
      </c>
      <c r="E77" s="21" t="s">
        <v>65</v>
      </c>
      <c r="F77" s="23">
        <v>3800</v>
      </c>
      <c r="G77" s="24">
        <v>0</v>
      </c>
      <c r="H77" s="25">
        <f t="shared" si="0"/>
        <v>0</v>
      </c>
      <c r="I77" s="26">
        <f t="shared" si="1"/>
        <v>3800</v>
      </c>
      <c r="J77" s="30" t="s">
        <v>30</v>
      </c>
      <c r="K77" s="30" t="s">
        <v>34</v>
      </c>
      <c r="L77" s="31" t="s">
        <v>44</v>
      </c>
    </row>
    <row r="78" spans="1:12" x14ac:dyDescent="0.25">
      <c r="A78" s="20"/>
      <c r="B78" s="29" t="s">
        <v>136</v>
      </c>
      <c r="C78" s="32" t="s">
        <v>132</v>
      </c>
      <c r="D78" s="22" t="s">
        <v>33</v>
      </c>
      <c r="E78" s="21" t="s">
        <v>65</v>
      </c>
      <c r="F78" s="23">
        <v>10835</v>
      </c>
      <c r="G78" s="24">
        <v>0</v>
      </c>
      <c r="H78" s="25">
        <f t="shared" si="0"/>
        <v>0</v>
      </c>
      <c r="I78" s="26">
        <f t="shared" si="1"/>
        <v>10835</v>
      </c>
      <c r="J78" s="30" t="s">
        <v>30</v>
      </c>
      <c r="K78" s="30" t="s">
        <v>34</v>
      </c>
      <c r="L78" s="31" t="s">
        <v>44</v>
      </c>
    </row>
    <row r="79" spans="1:12" x14ac:dyDescent="0.25">
      <c r="A79" s="20">
        <v>29</v>
      </c>
      <c r="B79" s="21" t="s">
        <v>139</v>
      </c>
      <c r="C79" s="32" t="s">
        <v>132</v>
      </c>
      <c r="D79" s="22" t="s">
        <v>176</v>
      </c>
      <c r="E79" s="21" t="s">
        <v>140</v>
      </c>
      <c r="F79" s="23">
        <f>86415+4000</f>
        <v>90415</v>
      </c>
      <c r="G79" s="24">
        <f>75185+3000</f>
        <v>78185</v>
      </c>
      <c r="H79" s="25">
        <f t="shared" si="0"/>
        <v>5472.9500000000007</v>
      </c>
      <c r="I79" s="26">
        <f t="shared" si="1"/>
        <v>12230</v>
      </c>
      <c r="J79" s="30" t="s">
        <v>30</v>
      </c>
      <c r="K79" s="30" t="s">
        <v>31</v>
      </c>
      <c r="L79" s="31" t="s">
        <v>141</v>
      </c>
    </row>
    <row r="80" spans="1:12" x14ac:dyDescent="0.25">
      <c r="A80" s="20"/>
      <c r="B80" s="29" t="s">
        <v>139</v>
      </c>
      <c r="C80" s="32" t="s">
        <v>132</v>
      </c>
      <c r="D80" s="22" t="s">
        <v>142</v>
      </c>
      <c r="E80" s="21" t="s">
        <v>140</v>
      </c>
      <c r="F80" s="23">
        <v>2686</v>
      </c>
      <c r="G80" s="24">
        <v>2686</v>
      </c>
      <c r="H80" s="25">
        <f t="shared" si="0"/>
        <v>188.02</v>
      </c>
      <c r="I80" s="26">
        <f t="shared" si="1"/>
        <v>0</v>
      </c>
      <c r="J80" s="30" t="s">
        <v>66</v>
      </c>
      <c r="K80" s="30" t="s">
        <v>51</v>
      </c>
      <c r="L80" s="31" t="s">
        <v>143</v>
      </c>
    </row>
    <row r="81" spans="1:12" x14ac:dyDescent="0.25">
      <c r="A81" s="20"/>
      <c r="B81" s="29" t="s">
        <v>139</v>
      </c>
      <c r="C81" s="32" t="s">
        <v>132</v>
      </c>
      <c r="D81" s="22" t="s">
        <v>144</v>
      </c>
      <c r="E81" s="21" t="s">
        <v>140</v>
      </c>
      <c r="F81" s="23">
        <v>1800</v>
      </c>
      <c r="G81" s="24">
        <v>1800</v>
      </c>
      <c r="H81" s="25">
        <f t="shared" ref="H81:H85" si="2">G81*0.07</f>
        <v>126.00000000000001</v>
      </c>
      <c r="I81" s="26">
        <f t="shared" si="1"/>
        <v>0</v>
      </c>
      <c r="J81" s="30" t="s">
        <v>66</v>
      </c>
      <c r="K81" s="30" t="s">
        <v>51</v>
      </c>
      <c r="L81" s="31" t="s">
        <v>143</v>
      </c>
    </row>
    <row r="82" spans="1:12" x14ac:dyDescent="0.25">
      <c r="A82" s="20"/>
      <c r="B82" s="29" t="s">
        <v>139</v>
      </c>
      <c r="C82" s="32" t="s">
        <v>132</v>
      </c>
      <c r="D82" s="22" t="s">
        <v>87</v>
      </c>
      <c r="E82" s="21" t="s">
        <v>140</v>
      </c>
      <c r="F82" s="23">
        <v>1416</v>
      </c>
      <c r="G82" s="24">
        <v>1416</v>
      </c>
      <c r="H82" s="25">
        <f t="shared" si="2"/>
        <v>99.12</v>
      </c>
      <c r="I82" s="26">
        <f t="shared" si="1"/>
        <v>0</v>
      </c>
      <c r="J82" s="30" t="s">
        <v>66</v>
      </c>
      <c r="K82" s="30" t="s">
        <v>51</v>
      </c>
      <c r="L82" s="31" t="s">
        <v>143</v>
      </c>
    </row>
    <row r="83" spans="1:12" x14ac:dyDescent="0.25">
      <c r="A83" s="20">
        <v>30</v>
      </c>
      <c r="B83" s="21" t="s">
        <v>145</v>
      </c>
      <c r="C83" s="32" t="s">
        <v>132</v>
      </c>
      <c r="D83" s="22" t="s">
        <v>146</v>
      </c>
      <c r="E83" s="21" t="s">
        <v>140</v>
      </c>
      <c r="F83" s="37">
        <v>53750</v>
      </c>
      <c r="G83" s="24">
        <v>53750</v>
      </c>
      <c r="H83" s="25">
        <f t="shared" si="2"/>
        <v>3762.5000000000005</v>
      </c>
      <c r="I83" s="26">
        <f t="shared" ref="I83:I85" si="3">F83-G83</f>
        <v>0</v>
      </c>
      <c r="J83" s="30" t="s">
        <v>66</v>
      </c>
      <c r="K83" s="30" t="s">
        <v>34</v>
      </c>
      <c r="L83" s="31" t="s">
        <v>143</v>
      </c>
    </row>
    <row r="84" spans="1:12" x14ac:dyDescent="0.25">
      <c r="A84" s="20">
        <v>31</v>
      </c>
      <c r="B84" s="21" t="s">
        <v>147</v>
      </c>
      <c r="C84" s="32" t="s">
        <v>132</v>
      </c>
      <c r="D84" s="22" t="s">
        <v>176</v>
      </c>
      <c r="E84" s="21" t="s">
        <v>140</v>
      </c>
      <c r="F84" s="23">
        <f>91399+4000</f>
        <v>95399</v>
      </c>
      <c r="G84" s="24">
        <f>82695+3000</f>
        <v>85695</v>
      </c>
      <c r="H84" s="25">
        <f t="shared" si="2"/>
        <v>5998.6500000000005</v>
      </c>
      <c r="I84" s="26">
        <f t="shared" si="3"/>
        <v>9704</v>
      </c>
      <c r="J84" s="30" t="s">
        <v>30</v>
      </c>
      <c r="K84" s="30" t="s">
        <v>31</v>
      </c>
      <c r="L84" s="31" t="s">
        <v>141</v>
      </c>
    </row>
    <row r="85" spans="1:12" x14ac:dyDescent="0.25">
      <c r="A85" s="20">
        <v>32</v>
      </c>
      <c r="B85" s="21" t="s">
        <v>148</v>
      </c>
      <c r="C85" s="32" t="s">
        <v>132</v>
      </c>
      <c r="D85" s="22" t="s">
        <v>149</v>
      </c>
      <c r="E85" s="21" t="s">
        <v>134</v>
      </c>
      <c r="F85" s="23">
        <v>34619.199999999997</v>
      </c>
      <c r="G85" s="38">
        <v>30000</v>
      </c>
      <c r="H85" s="25">
        <f t="shared" si="2"/>
        <v>2100</v>
      </c>
      <c r="I85" s="26">
        <f t="shared" si="3"/>
        <v>4619.1999999999971</v>
      </c>
      <c r="J85" s="30" t="s">
        <v>66</v>
      </c>
      <c r="K85" s="30" t="s">
        <v>34</v>
      </c>
      <c r="L85" s="39" t="s">
        <v>150</v>
      </c>
    </row>
    <row r="86" spans="1:12" x14ac:dyDescent="0.25">
      <c r="A86" s="40"/>
      <c r="B86" s="41"/>
      <c r="C86" s="42"/>
      <c r="D86" s="43"/>
      <c r="E86" s="44" t="s">
        <v>151</v>
      </c>
      <c r="F86" s="45">
        <f>SUM(F15:F85)</f>
        <v>2727748.5500000003</v>
      </c>
      <c r="G86" s="45">
        <f>SUM(G15:G85)</f>
        <v>2243968.9500000002</v>
      </c>
      <c r="H86" s="45">
        <f>SUM(H15:H85)</f>
        <v>157077.82650000002</v>
      </c>
      <c r="I86" s="45">
        <f>SUM(I15:I85)</f>
        <v>369005.54</v>
      </c>
      <c r="J86" s="46"/>
      <c r="K86" s="46"/>
    </row>
    <row r="87" spans="1:12" x14ac:dyDescent="0.25">
      <c r="A87" s="47"/>
      <c r="B87" s="48"/>
      <c r="C87" s="48"/>
      <c r="D87" s="48"/>
      <c r="E87" s="49" t="s">
        <v>152</v>
      </c>
      <c r="F87" s="50">
        <f>F86*1.2</f>
        <v>3273298.2600000002</v>
      </c>
      <c r="G87" s="50">
        <f>G86*1.2</f>
        <v>2692762.74</v>
      </c>
      <c r="H87" s="50">
        <f t="shared" ref="H87:I87" si="4">H86*1.2</f>
        <v>188493.39180000001</v>
      </c>
      <c r="I87" s="50">
        <f t="shared" si="4"/>
        <v>442806.64799999999</v>
      </c>
      <c r="J87" s="51"/>
      <c r="K87" s="51"/>
    </row>
    <row r="88" spans="1:12" x14ac:dyDescent="0.25">
      <c r="A88" s="52"/>
      <c r="B88" s="52"/>
      <c r="C88" s="52"/>
      <c r="D88" s="52"/>
      <c r="E88" s="53"/>
      <c r="F88" s="54"/>
      <c r="G88" s="54"/>
      <c r="H88" s="54"/>
      <c r="I88" s="54"/>
      <c r="J88" s="54"/>
      <c r="K88" s="54"/>
    </row>
    <row r="89" spans="1:12" x14ac:dyDescent="0.25">
      <c r="A89" s="52"/>
      <c r="C89" s="55" t="s">
        <v>153</v>
      </c>
      <c r="E89" s="54"/>
      <c r="F89" s="54"/>
      <c r="G89" s="54"/>
      <c r="H89" s="54"/>
    </row>
    <row r="90" spans="1:12" ht="27.6" x14ac:dyDescent="0.25">
      <c r="A90" s="52"/>
      <c r="C90" s="56"/>
      <c r="D90" s="57" t="s">
        <v>154</v>
      </c>
      <c r="E90" s="58" t="s">
        <v>155</v>
      </c>
      <c r="F90" s="1" t="s">
        <v>156</v>
      </c>
      <c r="G90" s="59" t="s">
        <v>175</v>
      </c>
      <c r="H90" s="59" t="s">
        <v>157</v>
      </c>
      <c r="I90" s="60" t="s">
        <v>158</v>
      </c>
    </row>
    <row r="91" spans="1:12" x14ac:dyDescent="0.25">
      <c r="A91" s="52"/>
      <c r="C91" s="61" t="s">
        <v>34</v>
      </c>
      <c r="D91" s="61">
        <f>SUMIF(K15:K85,C91,G15:G85)</f>
        <v>878966.08999999985</v>
      </c>
      <c r="E91" s="61">
        <f>SUMIF(K15:K85,C91,H15:H85)</f>
        <v>61527.626300000018</v>
      </c>
      <c r="F91" s="62">
        <f>SUM(D91:E91)</f>
        <v>940493.71629999985</v>
      </c>
      <c r="G91" s="63">
        <f>SUMIF(K15:K85,C91,I15:I85)</f>
        <v>325975.53999999998</v>
      </c>
      <c r="H91" s="64">
        <f>G91*0.07</f>
        <v>22818.287800000002</v>
      </c>
      <c r="I91" s="64">
        <f>SUM(G91:H91)</f>
        <v>348793.82779999997</v>
      </c>
    </row>
    <row r="92" spans="1:12" x14ac:dyDescent="0.25">
      <c r="A92" s="52"/>
      <c r="C92" s="61" t="s">
        <v>31</v>
      </c>
      <c r="D92" s="61">
        <f>SUMIF(K15:K85,C92,G15:G85)</f>
        <v>1320712.8599999999</v>
      </c>
      <c r="E92" s="61">
        <f>SUMIF(K15:K85,C92,H15:H85)</f>
        <v>92449.900199999989</v>
      </c>
      <c r="F92" s="62">
        <f t="shared" ref="F92:F93" si="5">SUM(D92:E92)</f>
        <v>1413162.7601999999</v>
      </c>
      <c r="G92" s="63">
        <f>SUMIF(K15:K85,C92,I15:I85)</f>
        <v>38530</v>
      </c>
      <c r="H92" s="64">
        <f t="shared" ref="H92:H93" si="6">G92*0.07</f>
        <v>2697.1000000000004</v>
      </c>
      <c r="I92" s="64">
        <f t="shared" ref="I92:I93" si="7">SUM(G92:H92)</f>
        <v>41227.1</v>
      </c>
    </row>
    <row r="93" spans="1:12" x14ac:dyDescent="0.25">
      <c r="C93" s="65" t="s">
        <v>51</v>
      </c>
      <c r="D93" s="65">
        <f>SUMIF(K15:K85,C93,G15:G85)</f>
        <v>44290</v>
      </c>
      <c r="E93" s="65">
        <f>SUMIF(K15:K85,C93,H15:H85)</f>
        <v>3100.3000000000006</v>
      </c>
      <c r="F93" s="66">
        <f t="shared" si="5"/>
        <v>47390.3</v>
      </c>
      <c r="G93" s="67">
        <f>SUMIF(K15:K85,C93,I15:I85)</f>
        <v>4500</v>
      </c>
      <c r="H93" s="68">
        <f t="shared" si="6"/>
        <v>315.00000000000006</v>
      </c>
      <c r="I93" s="68">
        <f t="shared" si="7"/>
        <v>4815</v>
      </c>
    </row>
    <row r="94" spans="1:12" x14ac:dyDescent="0.25">
      <c r="C94" s="69" t="s">
        <v>159</v>
      </c>
      <c r="D94" s="70">
        <f t="shared" ref="D94:I94" si="8">SUM(D91:D93)</f>
        <v>2243968.9499999997</v>
      </c>
      <c r="E94" s="70">
        <f t="shared" si="8"/>
        <v>157077.8265</v>
      </c>
      <c r="F94" s="70">
        <f t="shared" si="8"/>
        <v>2401046.7764999997</v>
      </c>
      <c r="G94" s="71">
        <f t="shared" si="8"/>
        <v>369005.54</v>
      </c>
      <c r="H94" s="71">
        <f t="shared" si="8"/>
        <v>25830.387800000004</v>
      </c>
      <c r="I94" s="71">
        <f t="shared" si="8"/>
        <v>394835.92779999995</v>
      </c>
    </row>
    <row r="95" spans="1:12" x14ac:dyDescent="0.25">
      <c r="B95" s="69"/>
      <c r="C95" s="69"/>
      <c r="D95" s="69"/>
      <c r="E95" s="69"/>
      <c r="F95" s="70"/>
      <c r="G95" s="70"/>
      <c r="H95" s="70"/>
    </row>
    <row r="96" spans="1:12" x14ac:dyDescent="0.25">
      <c r="B96" s="52" t="s">
        <v>160</v>
      </c>
      <c r="F96" s="56"/>
      <c r="I96" s="72"/>
    </row>
    <row r="97" spans="1:14" x14ac:dyDescent="0.25">
      <c r="B97" s="1" t="s">
        <v>30</v>
      </c>
      <c r="C97" s="1" t="s">
        <v>161</v>
      </c>
      <c r="D97" s="61">
        <f>SUMIF(J15:J85,B97,G15:G85)</f>
        <v>2128386.9500000002</v>
      </c>
      <c r="E97" s="73" t="s">
        <v>162</v>
      </c>
    </row>
    <row r="98" spans="1:14" x14ac:dyDescent="0.25">
      <c r="B98" s="1" t="s">
        <v>66</v>
      </c>
      <c r="C98" s="1" t="s">
        <v>161</v>
      </c>
      <c r="D98" s="61">
        <f>SUMIF(J15:J85,B98,G15:G85)</f>
        <v>115582</v>
      </c>
      <c r="E98" s="73" t="s">
        <v>163</v>
      </c>
      <c r="I98" s="56"/>
      <c r="J98" s="56"/>
    </row>
    <row r="99" spans="1:14" x14ac:dyDescent="0.25">
      <c r="B99" s="1" t="s">
        <v>164</v>
      </c>
      <c r="C99" s="74"/>
      <c r="D99" s="62">
        <f>H86</f>
        <v>157077.82650000002</v>
      </c>
      <c r="E99" s="73" t="s">
        <v>163</v>
      </c>
      <c r="I99" s="56"/>
      <c r="J99" s="56"/>
    </row>
    <row r="100" spans="1:14" x14ac:dyDescent="0.25">
      <c r="B100" s="52" t="s">
        <v>165</v>
      </c>
      <c r="D100" s="75">
        <f>SUM(D97:D99)</f>
        <v>2401046.7765000002</v>
      </c>
      <c r="E100" s="1" t="s">
        <v>166</v>
      </c>
      <c r="G100" s="75">
        <f>D98+D99</f>
        <v>272659.82650000002</v>
      </c>
      <c r="H100" s="75"/>
      <c r="I100" s="56"/>
      <c r="J100" s="56"/>
    </row>
    <row r="101" spans="1:14" x14ac:dyDescent="0.25">
      <c r="I101" s="56"/>
      <c r="J101" s="56"/>
      <c r="K101" s="56"/>
      <c r="L101" s="76"/>
      <c r="N101" s="72"/>
    </row>
    <row r="102" spans="1:14" x14ac:dyDescent="0.25">
      <c r="A102" s="5" t="s">
        <v>167</v>
      </c>
      <c r="B102" s="1" t="s">
        <v>168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N102" s="72"/>
    </row>
    <row r="103" spans="1:14" ht="15" customHeight="1" x14ac:dyDescent="0.25">
      <c r="A103" s="12" t="s">
        <v>169</v>
      </c>
      <c r="B103" s="77" t="s">
        <v>170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78"/>
      <c r="M103" s="79"/>
      <c r="N103" s="72"/>
    </row>
    <row r="104" spans="1:14" x14ac:dyDescent="0.25">
      <c r="A104" s="8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N104" s="72"/>
    </row>
    <row r="105" spans="1:14" x14ac:dyDescent="0.25">
      <c r="A105" s="80"/>
      <c r="L105" s="80"/>
      <c r="N105" s="72"/>
    </row>
    <row r="106" spans="1:14" x14ac:dyDescent="0.25">
      <c r="A106" s="5" t="s">
        <v>171</v>
      </c>
      <c r="B106" s="52"/>
      <c r="C106" s="52"/>
      <c r="D106" s="52"/>
      <c r="E106" s="52"/>
      <c r="F106" s="52"/>
      <c r="G106" s="5" t="s">
        <v>172</v>
      </c>
      <c r="H106" s="5"/>
      <c r="N106" s="72"/>
    </row>
    <row r="107" spans="1:14" x14ac:dyDescent="0.25">
      <c r="A107" s="6" t="str">
        <f>A6</f>
        <v xml:space="preserve">Riigi Kinnisvara AS </v>
      </c>
      <c r="G107" s="6" t="str">
        <f>A8</f>
        <v>Päästeamet</v>
      </c>
      <c r="H107" s="6"/>
      <c r="N107" s="72"/>
    </row>
    <row r="108" spans="1:14" x14ac:dyDescent="0.25">
      <c r="A108" s="81" t="s">
        <v>173</v>
      </c>
      <c r="G108" s="81" t="s">
        <v>173</v>
      </c>
      <c r="H108" s="81"/>
      <c r="I108" s="52"/>
      <c r="J108" s="52"/>
      <c r="K108" s="52"/>
      <c r="N108" s="72"/>
    </row>
    <row r="109" spans="1:14" x14ac:dyDescent="0.25">
      <c r="A109" s="1" t="str">
        <f>E6</f>
        <v>Ülle Tamm</v>
      </c>
      <c r="B109" s="77"/>
      <c r="C109" s="77"/>
      <c r="D109" s="77"/>
      <c r="E109" s="77"/>
      <c r="F109" s="77"/>
      <c r="G109" s="7" t="str">
        <f>E8</f>
        <v>Jaanika Veldre</v>
      </c>
      <c r="H109" s="7"/>
      <c r="N109" s="72"/>
    </row>
    <row r="110" spans="1:14" x14ac:dyDescent="0.25">
      <c r="N110" s="72"/>
    </row>
    <row r="111" spans="1:14" x14ac:dyDescent="0.25">
      <c r="I111" s="77"/>
      <c r="J111" s="77"/>
      <c r="K111" s="77"/>
      <c r="N111" s="72"/>
    </row>
    <row r="112" spans="1:14" x14ac:dyDescent="0.25">
      <c r="N112" s="72"/>
    </row>
  </sheetData>
  <autoFilter ref="A14:N87" xr:uid="{70D4B384-6C69-4B67-BB48-E469F9BCFEE7}"/>
  <conditionalFormatting sqref="J86:K8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BCE0E-6841-4728-97F9-9BE6E0B2CF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B8B4FD-0C55-4A98-B008-F96D4772842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98347C68-4F5F-4BC3-BEE7-CD14F8FED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Tamm</dc:creator>
  <cp:lastModifiedBy>Jaanika Veldre</cp:lastModifiedBy>
  <dcterms:created xsi:type="dcterms:W3CDTF">2024-01-04T09:48:04Z</dcterms:created>
  <dcterms:modified xsi:type="dcterms:W3CDTF">2024-01-15T09:13:12Z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